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95" windowWidth="9420" windowHeight="3840" activeTab="1"/>
  </bookViews>
  <sheets>
    <sheet name="РБ 01.09.2020 " sheetId="16" r:id="rId1"/>
    <sheet name="свод  01.09.2020 " sheetId="15" r:id="rId2"/>
    <sheet name="мб 01.09.2020" sheetId="13" r:id="rId3"/>
  </sheets>
  <definedNames>
    <definedName name="_xlnm.Print_Titles" localSheetId="2">'мб 01.09.2020'!$11:$13</definedName>
    <definedName name="_xlnm.Print_Titles" localSheetId="0">'РБ 01.09.2020 '!$11:$13</definedName>
    <definedName name="_xlnm.Print_Titles" localSheetId="1">'свод  01.09.2020 '!$11:$13</definedName>
    <definedName name="_xlnm.Print_Area" localSheetId="2">'мб 01.09.2020'!$A$1:$AJ$157</definedName>
    <definedName name="_xlnm.Print_Area" localSheetId="0">'РБ 01.09.2020 '!$A$1:$AJ$157</definedName>
    <definedName name="_xlnm.Print_Area" localSheetId="1">'свод  01.09.2020 '!$A$1:$AJ$157</definedName>
    <definedName name="Разряд" localSheetId="2">'мб 01.09.2020'!$B$9:$B$20</definedName>
    <definedName name="Разряд" localSheetId="0">'РБ 01.09.2020 '!$B$9:$B$20</definedName>
    <definedName name="Разряд" localSheetId="1">'свод  01.09.2020 '!$B$9:$B$20</definedName>
    <definedName name="Разряд">#REF!</definedName>
  </definedNames>
  <calcPr calcId="145621" calcMode="manual"/>
</workbook>
</file>

<file path=xl/calcChain.xml><?xml version="1.0" encoding="utf-8"?>
<calcChain xmlns="http://schemas.openxmlformats.org/spreadsheetml/2006/main">
  <c r="P152" i="13" l="1"/>
  <c r="P152" i="15"/>
  <c r="P152" i="16"/>
  <c r="Q139" i="13" l="1"/>
  <c r="Q140" i="13"/>
  <c r="Q141" i="13"/>
  <c r="Q142" i="13"/>
  <c r="Q143" i="13"/>
  <c r="Q144" i="13"/>
  <c r="Q145" i="13"/>
  <c r="Q146" i="13"/>
  <c r="Q147" i="13"/>
  <c r="Q148" i="13"/>
  <c r="Q149" i="13"/>
  <c r="Q150" i="13"/>
  <c r="Q151" i="13"/>
  <c r="Q152" i="13"/>
  <c r="O153" i="15" l="1"/>
  <c r="AC72" i="15" l="1"/>
  <c r="AC72" i="13"/>
  <c r="K148" i="16" l="1"/>
  <c r="K152" i="16"/>
  <c r="K137" i="16"/>
  <c r="K138" i="16"/>
  <c r="K125" i="16"/>
  <c r="K127" i="16"/>
  <c r="K128" i="16"/>
  <c r="K119" i="16"/>
  <c r="K114" i="16"/>
  <c r="K112" i="16"/>
  <c r="K104" i="16"/>
  <c r="K100" i="16"/>
  <c r="K97" i="16"/>
  <c r="K90" i="16"/>
  <c r="K89" i="16"/>
  <c r="K81" i="16"/>
  <c r="K79" i="16"/>
  <c r="K78" i="16"/>
  <c r="K77" i="16"/>
  <c r="K69" i="16"/>
  <c r="K66" i="16"/>
  <c r="K62" i="16"/>
  <c r="K59" i="16"/>
  <c r="K47" i="16"/>
  <c r="K43" i="16"/>
  <c r="K40" i="16"/>
  <c r="K31" i="16"/>
  <c r="K25" i="16"/>
  <c r="K19" i="16"/>
  <c r="P153" i="16" l="1"/>
  <c r="P156" i="16" s="1"/>
  <c r="O153" i="16"/>
  <c r="O156" i="16" s="1"/>
  <c r="AG152" i="16"/>
  <c r="S152" i="16"/>
  <c r="R152" i="16"/>
  <c r="T152" i="16" s="1"/>
  <c r="Q152" i="16"/>
  <c r="N152" i="16"/>
  <c r="V152" i="16" s="1"/>
  <c r="B152" i="16"/>
  <c r="R151" i="16"/>
  <c r="T151" i="16" s="1"/>
  <c r="Q151" i="16"/>
  <c r="AG150" i="16"/>
  <c r="R150" i="16"/>
  <c r="T150" i="16" s="1"/>
  <c r="Q150" i="16"/>
  <c r="AG149" i="16"/>
  <c r="R149" i="16"/>
  <c r="T149" i="16" s="1"/>
  <c r="Q149" i="16"/>
  <c r="AG148" i="16"/>
  <c r="T148" i="16"/>
  <c r="S148" i="16"/>
  <c r="R148" i="16"/>
  <c r="Q148" i="16"/>
  <c r="N148" i="16"/>
  <c r="V148" i="16" s="1"/>
  <c r="AG147" i="16"/>
  <c r="S147" i="16"/>
  <c r="R147" i="16"/>
  <c r="Q147" i="16"/>
  <c r="N147" i="16"/>
  <c r="V147" i="16" s="1"/>
  <c r="AG146" i="16"/>
  <c r="S146" i="16"/>
  <c r="R146" i="16"/>
  <c r="Q146" i="16"/>
  <c r="N146" i="16"/>
  <c r="V146" i="16" s="1"/>
  <c r="AG145" i="16"/>
  <c r="S145" i="16"/>
  <c r="R145" i="16"/>
  <c r="Q145" i="16"/>
  <c r="N145" i="16"/>
  <c r="V145" i="16" s="1"/>
  <c r="AG144" i="16"/>
  <c r="S144" i="16"/>
  <c r="R144" i="16"/>
  <c r="T144" i="16" s="1"/>
  <c r="Q144" i="16"/>
  <c r="N144" i="16"/>
  <c r="V144" i="16" s="1"/>
  <c r="AG143" i="16"/>
  <c r="S143" i="16"/>
  <c r="R143" i="16"/>
  <c r="T143" i="16" s="1"/>
  <c r="Q143" i="16"/>
  <c r="N143" i="16"/>
  <c r="V143" i="16" s="1"/>
  <c r="AG142" i="16"/>
  <c r="S142" i="16"/>
  <c r="R142" i="16"/>
  <c r="Q142" i="16"/>
  <c r="N142" i="16"/>
  <c r="V142" i="16" s="1"/>
  <c r="AG141" i="16"/>
  <c r="S141" i="16"/>
  <c r="R141" i="16"/>
  <c r="Q141" i="16"/>
  <c r="N141" i="16"/>
  <c r="V141" i="16" s="1"/>
  <c r="AG140" i="16"/>
  <c r="S140" i="16"/>
  <c r="R140" i="16"/>
  <c r="Q140" i="16"/>
  <c r="N140" i="16"/>
  <c r="V140" i="16" s="1"/>
  <c r="AG139" i="16"/>
  <c r="S139" i="16"/>
  <c r="R139" i="16"/>
  <c r="T139" i="16" s="1"/>
  <c r="Q139" i="16"/>
  <c r="N139" i="16"/>
  <c r="V139" i="16" s="1"/>
  <c r="AG138" i="16"/>
  <c r="S138" i="16"/>
  <c r="R138" i="16"/>
  <c r="Q138" i="16"/>
  <c r="N138" i="16"/>
  <c r="V138" i="16" s="1"/>
  <c r="AG137" i="16"/>
  <c r="S137" i="16"/>
  <c r="R137" i="16"/>
  <c r="Q137" i="16"/>
  <c r="N137" i="16"/>
  <c r="V137" i="16" s="1"/>
  <c r="AG136" i="16"/>
  <c r="S136" i="16"/>
  <c r="R136" i="16"/>
  <c r="Q136" i="16"/>
  <c r="N136" i="16"/>
  <c r="V136" i="16" s="1"/>
  <c r="AG135" i="16"/>
  <c r="S135" i="16"/>
  <c r="R135" i="16"/>
  <c r="Q135" i="16"/>
  <c r="N135" i="16"/>
  <c r="V135" i="16" s="1"/>
  <c r="AG134" i="16"/>
  <c r="S134" i="16"/>
  <c r="R134" i="16"/>
  <c r="T134" i="16" s="1"/>
  <c r="Q134" i="16"/>
  <c r="N134" i="16"/>
  <c r="V134" i="16" s="1"/>
  <c r="AG133" i="16"/>
  <c r="S133" i="16"/>
  <c r="R133" i="16"/>
  <c r="Q133" i="16"/>
  <c r="N133" i="16"/>
  <c r="V133" i="16" s="1"/>
  <c r="AG132" i="16"/>
  <c r="S132" i="16"/>
  <c r="R132" i="16"/>
  <c r="T132" i="16" s="1"/>
  <c r="Q132" i="16"/>
  <c r="N132" i="16"/>
  <c r="V132" i="16" s="1"/>
  <c r="AG131" i="16"/>
  <c r="S131" i="16"/>
  <c r="R131" i="16"/>
  <c r="Q131" i="16"/>
  <c r="N131" i="16"/>
  <c r="V131" i="16" s="1"/>
  <c r="AG130" i="16"/>
  <c r="S130" i="16"/>
  <c r="R130" i="16"/>
  <c r="Q130" i="16"/>
  <c r="N130" i="16"/>
  <c r="V130" i="16" s="1"/>
  <c r="AG129" i="16"/>
  <c r="S129" i="16"/>
  <c r="R129" i="16"/>
  <c r="T129" i="16" s="1"/>
  <c r="Q129" i="16"/>
  <c r="N129" i="16"/>
  <c r="V129" i="16" s="1"/>
  <c r="AG128" i="16"/>
  <c r="S128" i="16"/>
  <c r="R128" i="16"/>
  <c r="T128" i="16" s="1"/>
  <c r="Q128" i="16"/>
  <c r="N128" i="16"/>
  <c r="V128" i="16" s="1"/>
  <c r="AG127" i="16"/>
  <c r="S127" i="16"/>
  <c r="R127" i="16"/>
  <c r="Q127" i="16"/>
  <c r="N127" i="16"/>
  <c r="V127" i="16" s="1"/>
  <c r="AG126" i="16"/>
  <c r="S126" i="16"/>
  <c r="R126" i="16"/>
  <c r="Q126" i="16"/>
  <c r="N126" i="16"/>
  <c r="V126" i="16" s="1"/>
  <c r="AG125" i="16"/>
  <c r="S125" i="16"/>
  <c r="R125" i="16"/>
  <c r="T125" i="16" s="1"/>
  <c r="Q125" i="16"/>
  <c r="N125" i="16"/>
  <c r="V125" i="16" s="1"/>
  <c r="AG124" i="16"/>
  <c r="S124" i="16"/>
  <c r="R124" i="16"/>
  <c r="Q124" i="16"/>
  <c r="N124" i="16"/>
  <c r="V124" i="16" s="1"/>
  <c r="AG123" i="16"/>
  <c r="S123" i="16"/>
  <c r="R123" i="16"/>
  <c r="T123" i="16" s="1"/>
  <c r="Q123" i="16"/>
  <c r="N123" i="16"/>
  <c r="V123" i="16" s="1"/>
  <c r="AG122" i="16"/>
  <c r="S122" i="16"/>
  <c r="R122" i="16"/>
  <c r="Q122" i="16"/>
  <c r="N122" i="16"/>
  <c r="V122" i="16" s="1"/>
  <c r="AG121" i="16"/>
  <c r="S121" i="16"/>
  <c r="R121" i="16"/>
  <c r="T121" i="16" s="1"/>
  <c r="Q121" i="16"/>
  <c r="N121" i="16"/>
  <c r="V121" i="16" s="1"/>
  <c r="AG120" i="16"/>
  <c r="S120" i="16"/>
  <c r="R120" i="16"/>
  <c r="T120" i="16" s="1"/>
  <c r="Q120" i="16"/>
  <c r="N120" i="16"/>
  <c r="V120" i="16" s="1"/>
  <c r="AG119" i="16"/>
  <c r="S119" i="16"/>
  <c r="R119" i="16"/>
  <c r="T119" i="16" s="1"/>
  <c r="Q119" i="16"/>
  <c r="N119" i="16"/>
  <c r="V119" i="16" s="1"/>
  <c r="AG118" i="16"/>
  <c r="S118" i="16"/>
  <c r="R118" i="16"/>
  <c r="Q118" i="16"/>
  <c r="N118" i="16"/>
  <c r="V118" i="16" s="1"/>
  <c r="AG117" i="16"/>
  <c r="S117" i="16"/>
  <c r="R117" i="16"/>
  <c r="Q117" i="16"/>
  <c r="N117" i="16"/>
  <c r="V117" i="16" s="1"/>
  <c r="AG116" i="16"/>
  <c r="S116" i="16"/>
  <c r="R116" i="16"/>
  <c r="Q116" i="16"/>
  <c r="N116" i="16"/>
  <c r="V116" i="16" s="1"/>
  <c r="AG115" i="16"/>
  <c r="S115" i="16"/>
  <c r="R115" i="16"/>
  <c r="Q115" i="16"/>
  <c r="N115" i="16"/>
  <c r="V115" i="16" s="1"/>
  <c r="AG114" i="16"/>
  <c r="S114" i="16"/>
  <c r="R114" i="16"/>
  <c r="T114" i="16" s="1"/>
  <c r="Q114" i="16"/>
  <c r="N114" i="16"/>
  <c r="V114" i="16" s="1"/>
  <c r="AG113" i="16"/>
  <c r="S113" i="16"/>
  <c r="R113" i="16"/>
  <c r="Q113" i="16"/>
  <c r="N113" i="16"/>
  <c r="V113" i="16" s="1"/>
  <c r="AG112" i="16"/>
  <c r="S112" i="16"/>
  <c r="R112" i="16"/>
  <c r="Q112" i="16"/>
  <c r="N112" i="16"/>
  <c r="V112" i="16" s="1"/>
  <c r="AG108" i="16"/>
  <c r="S108" i="16"/>
  <c r="R108" i="16"/>
  <c r="Q108" i="16"/>
  <c r="N108" i="16"/>
  <c r="V108" i="16" s="1"/>
  <c r="AG107" i="16"/>
  <c r="S107" i="16"/>
  <c r="R107" i="16"/>
  <c r="Q107" i="16"/>
  <c r="N107" i="16"/>
  <c r="V107" i="16" s="1"/>
  <c r="AG106" i="16"/>
  <c r="S106" i="16"/>
  <c r="R106" i="16"/>
  <c r="T106" i="16" s="1"/>
  <c r="Q106" i="16"/>
  <c r="N106" i="16"/>
  <c r="V106" i="16" s="1"/>
  <c r="AG105" i="16"/>
  <c r="S105" i="16"/>
  <c r="R105" i="16"/>
  <c r="Q105" i="16"/>
  <c r="N105" i="16"/>
  <c r="V105" i="16" s="1"/>
  <c r="AG104" i="16"/>
  <c r="S104" i="16"/>
  <c r="R104" i="16"/>
  <c r="T104" i="16" s="1"/>
  <c r="Q104" i="16"/>
  <c r="N104" i="16"/>
  <c r="V104" i="16" s="1"/>
  <c r="AG103" i="16"/>
  <c r="S103" i="16"/>
  <c r="R103" i="16"/>
  <c r="T103" i="16" s="1"/>
  <c r="Q103" i="16"/>
  <c r="N103" i="16"/>
  <c r="V103" i="16" s="1"/>
  <c r="AG102" i="16"/>
  <c r="S102" i="16"/>
  <c r="R102" i="16"/>
  <c r="Q102" i="16"/>
  <c r="N102" i="16"/>
  <c r="V102" i="16" s="1"/>
  <c r="AG101" i="16"/>
  <c r="S101" i="16"/>
  <c r="R101" i="16"/>
  <c r="T101" i="16" s="1"/>
  <c r="Q101" i="16"/>
  <c r="N101" i="16"/>
  <c r="V101" i="16" s="1"/>
  <c r="AG100" i="16"/>
  <c r="S100" i="16"/>
  <c r="R100" i="16"/>
  <c r="Q100" i="16"/>
  <c r="N100" i="16"/>
  <c r="V100" i="16" s="1"/>
  <c r="S99" i="16"/>
  <c r="R99" i="16"/>
  <c r="T99" i="16" s="1"/>
  <c r="Q99" i="16"/>
  <c r="N99" i="16"/>
  <c r="V99" i="16" s="1"/>
  <c r="AG98" i="16"/>
  <c r="S98" i="16"/>
  <c r="R98" i="16"/>
  <c r="T98" i="16" s="1"/>
  <c r="Q98" i="16"/>
  <c r="N98" i="16"/>
  <c r="V98" i="16" s="1"/>
  <c r="AG97" i="16"/>
  <c r="S97" i="16"/>
  <c r="R97" i="16"/>
  <c r="T97" i="16" s="1"/>
  <c r="Q97" i="16"/>
  <c r="N97" i="16"/>
  <c r="V97" i="16" s="1"/>
  <c r="AG96" i="16"/>
  <c r="S96" i="16"/>
  <c r="R96" i="16"/>
  <c r="T96" i="16" s="1"/>
  <c r="Q96" i="16"/>
  <c r="N96" i="16"/>
  <c r="V96" i="16" s="1"/>
  <c r="AG95" i="16"/>
  <c r="S95" i="16"/>
  <c r="R95" i="16"/>
  <c r="T95" i="16" s="1"/>
  <c r="Q95" i="16"/>
  <c r="N95" i="16"/>
  <c r="V95" i="16" s="1"/>
  <c r="AG94" i="16"/>
  <c r="S94" i="16"/>
  <c r="T94" i="16" s="1"/>
  <c r="R94" i="16"/>
  <c r="Q94" i="16"/>
  <c r="N94" i="16"/>
  <c r="V94" i="16" s="1"/>
  <c r="AG93" i="16"/>
  <c r="S93" i="16"/>
  <c r="R93" i="16"/>
  <c r="T93" i="16" s="1"/>
  <c r="Q93" i="16"/>
  <c r="N93" i="16"/>
  <c r="V93" i="16" s="1"/>
  <c r="AG92" i="16"/>
  <c r="S92" i="16"/>
  <c r="T92" i="16" s="1"/>
  <c r="R92" i="16"/>
  <c r="Q92" i="16"/>
  <c r="N92" i="16"/>
  <c r="V92" i="16" s="1"/>
  <c r="AG91" i="16"/>
  <c r="S91" i="16"/>
  <c r="R91" i="16"/>
  <c r="T91" i="16" s="1"/>
  <c r="Q91" i="16"/>
  <c r="N91" i="16"/>
  <c r="V91" i="16" s="1"/>
  <c r="AG90" i="16"/>
  <c r="S90" i="16"/>
  <c r="R90" i="16"/>
  <c r="Q90" i="16"/>
  <c r="N90" i="16"/>
  <c r="V90" i="16" s="1"/>
  <c r="AG89" i="16"/>
  <c r="S89" i="16"/>
  <c r="R89" i="16"/>
  <c r="T89" i="16" s="1"/>
  <c r="Q89" i="16"/>
  <c r="N89" i="16"/>
  <c r="V89" i="16" s="1"/>
  <c r="AG88" i="16"/>
  <c r="S88" i="16"/>
  <c r="R88" i="16"/>
  <c r="Q88" i="16"/>
  <c r="N88" i="16"/>
  <c r="V88" i="16" s="1"/>
  <c r="AG87" i="16"/>
  <c r="S87" i="16"/>
  <c r="T87" i="16" s="1"/>
  <c r="R87" i="16"/>
  <c r="Q87" i="16"/>
  <c r="N87" i="16"/>
  <c r="V87" i="16" s="1"/>
  <c r="AG86" i="16"/>
  <c r="S86" i="16"/>
  <c r="R86" i="16"/>
  <c r="Q86" i="16"/>
  <c r="N86" i="16"/>
  <c r="V86" i="16" s="1"/>
  <c r="AG85" i="16"/>
  <c r="S85" i="16"/>
  <c r="R85" i="16"/>
  <c r="Q85" i="16"/>
  <c r="N85" i="16"/>
  <c r="V85" i="16" s="1"/>
  <c r="AG84" i="16"/>
  <c r="S84" i="16"/>
  <c r="R84" i="16"/>
  <c r="Q84" i="16"/>
  <c r="N84" i="16"/>
  <c r="V84" i="16" s="1"/>
  <c r="AG83" i="16"/>
  <c r="S83" i="16"/>
  <c r="R83" i="16"/>
  <c r="T83" i="16" s="1"/>
  <c r="Q83" i="16"/>
  <c r="N83" i="16"/>
  <c r="V83" i="16" s="1"/>
  <c r="AG82" i="16"/>
  <c r="S82" i="16"/>
  <c r="R82" i="16"/>
  <c r="T82" i="16" s="1"/>
  <c r="Q82" i="16"/>
  <c r="N82" i="16"/>
  <c r="V82" i="16" s="1"/>
  <c r="AG81" i="16"/>
  <c r="S81" i="16"/>
  <c r="R81" i="16"/>
  <c r="Q81" i="16"/>
  <c r="N81" i="16"/>
  <c r="V81" i="16" s="1"/>
  <c r="AG80" i="16"/>
  <c r="S80" i="16"/>
  <c r="R80" i="16"/>
  <c r="Q80" i="16"/>
  <c r="N80" i="16"/>
  <c r="V80" i="16" s="1"/>
  <c r="AG79" i="16"/>
  <c r="S79" i="16"/>
  <c r="R79" i="16"/>
  <c r="T79" i="16" s="1"/>
  <c r="Q79" i="16"/>
  <c r="N79" i="16"/>
  <c r="V79" i="16" s="1"/>
  <c r="AG78" i="16"/>
  <c r="S78" i="16"/>
  <c r="R78" i="16"/>
  <c r="T78" i="16" s="1"/>
  <c r="Q78" i="16"/>
  <c r="N78" i="16"/>
  <c r="V78" i="16" s="1"/>
  <c r="AG77" i="16"/>
  <c r="S77" i="16"/>
  <c r="R77" i="16"/>
  <c r="Q77" i="16"/>
  <c r="N77" i="16"/>
  <c r="V77" i="16" s="1"/>
  <c r="AG76" i="16"/>
  <c r="S76" i="16"/>
  <c r="R76" i="16"/>
  <c r="Q76" i="16"/>
  <c r="N76" i="16"/>
  <c r="V76" i="16" s="1"/>
  <c r="AG75" i="16"/>
  <c r="S75" i="16"/>
  <c r="R75" i="16"/>
  <c r="Q75" i="16"/>
  <c r="N75" i="16"/>
  <c r="V75" i="16" s="1"/>
  <c r="AG74" i="16"/>
  <c r="S74" i="16"/>
  <c r="R74" i="16"/>
  <c r="T74" i="16" s="1"/>
  <c r="Q74" i="16"/>
  <c r="N74" i="16"/>
  <c r="V74" i="16" s="1"/>
  <c r="AG73" i="16"/>
  <c r="S73" i="16"/>
  <c r="R73" i="16"/>
  <c r="Q73" i="16"/>
  <c r="N73" i="16"/>
  <c r="V73" i="16" s="1"/>
  <c r="AG72" i="16"/>
  <c r="S72" i="16"/>
  <c r="R72" i="16"/>
  <c r="Q72" i="16"/>
  <c r="N72" i="16"/>
  <c r="V72" i="16" s="1"/>
  <c r="AG71" i="16"/>
  <c r="S71" i="16"/>
  <c r="R71" i="16"/>
  <c r="T71" i="16" s="1"/>
  <c r="Q71" i="16"/>
  <c r="N71" i="16"/>
  <c r="V71" i="16" s="1"/>
  <c r="AG70" i="16"/>
  <c r="S70" i="16"/>
  <c r="R70" i="16"/>
  <c r="Q70" i="16"/>
  <c r="N70" i="16"/>
  <c r="V70" i="16" s="1"/>
  <c r="AG69" i="16"/>
  <c r="S69" i="16"/>
  <c r="R69" i="16"/>
  <c r="Q69" i="16"/>
  <c r="N69" i="16"/>
  <c r="V69" i="16" s="1"/>
  <c r="AG68" i="16"/>
  <c r="S68" i="16"/>
  <c r="R68" i="16"/>
  <c r="Q68" i="16"/>
  <c r="N68" i="16"/>
  <c r="V68" i="16" s="1"/>
  <c r="AG67" i="16"/>
  <c r="S67" i="16"/>
  <c r="R67" i="16"/>
  <c r="Q67" i="16"/>
  <c r="N67" i="16"/>
  <c r="V67" i="16" s="1"/>
  <c r="AG66" i="16"/>
  <c r="S66" i="16"/>
  <c r="R66" i="16"/>
  <c r="T66" i="16" s="1"/>
  <c r="Q66" i="16"/>
  <c r="N66" i="16"/>
  <c r="V66" i="16" s="1"/>
  <c r="AG65" i="16"/>
  <c r="S65" i="16"/>
  <c r="R65" i="16"/>
  <c r="Q65" i="16"/>
  <c r="N65" i="16"/>
  <c r="V65" i="16" s="1"/>
  <c r="AG64" i="16"/>
  <c r="S64" i="16"/>
  <c r="R64" i="16"/>
  <c r="T64" i="16" s="1"/>
  <c r="Q64" i="16"/>
  <c r="N64" i="16"/>
  <c r="V64" i="16" s="1"/>
  <c r="R63" i="16"/>
  <c r="T63" i="16" s="1"/>
  <c r="Q63" i="16"/>
  <c r="N63" i="16"/>
  <c r="V63" i="16" s="1"/>
  <c r="AG62" i="16"/>
  <c r="S62" i="16"/>
  <c r="T62" i="16" s="1"/>
  <c r="R62" i="16"/>
  <c r="Q62" i="16"/>
  <c r="N62" i="16"/>
  <c r="V62" i="16" s="1"/>
  <c r="AG61" i="16"/>
  <c r="T61" i="16"/>
  <c r="R61" i="16"/>
  <c r="Q61" i="16"/>
  <c r="N61" i="16"/>
  <c r="V61" i="16" s="1"/>
  <c r="AG60" i="16"/>
  <c r="S60" i="16"/>
  <c r="R60" i="16"/>
  <c r="Q60" i="16"/>
  <c r="N60" i="16"/>
  <c r="V60" i="16" s="1"/>
  <c r="AG59" i="16"/>
  <c r="S59" i="16"/>
  <c r="R59" i="16"/>
  <c r="Q59" i="16"/>
  <c r="N59" i="16"/>
  <c r="V59" i="16" s="1"/>
  <c r="AG58" i="16"/>
  <c r="S58" i="16"/>
  <c r="T58" i="16" s="1"/>
  <c r="R58" i="16"/>
  <c r="Q58" i="16"/>
  <c r="N58" i="16"/>
  <c r="V58" i="16" s="1"/>
  <c r="AG57" i="16"/>
  <c r="S57" i="16"/>
  <c r="R57" i="16"/>
  <c r="T57" i="16" s="1"/>
  <c r="Q57" i="16"/>
  <c r="N57" i="16"/>
  <c r="V57" i="16" s="1"/>
  <c r="AG56" i="16"/>
  <c r="S56" i="16"/>
  <c r="R56" i="16"/>
  <c r="Q56" i="16"/>
  <c r="N56" i="16"/>
  <c r="V56" i="16" s="1"/>
  <c r="AG55" i="16"/>
  <c r="S55" i="16"/>
  <c r="R55" i="16"/>
  <c r="Q55" i="16"/>
  <c r="N55" i="16"/>
  <c r="V55" i="16" s="1"/>
  <c r="AG54" i="16"/>
  <c r="S54" i="16"/>
  <c r="T54" i="16" s="1"/>
  <c r="R54" i="16"/>
  <c r="Q54" i="16"/>
  <c r="N54" i="16"/>
  <c r="V54" i="16" s="1"/>
  <c r="AG53" i="16"/>
  <c r="S53" i="16"/>
  <c r="R53" i="16"/>
  <c r="Q53" i="16"/>
  <c r="N53" i="16"/>
  <c r="V53" i="16" s="1"/>
  <c r="AG52" i="16"/>
  <c r="S52" i="16"/>
  <c r="R52" i="16"/>
  <c r="Q52" i="16"/>
  <c r="N52" i="16"/>
  <c r="V52" i="16" s="1"/>
  <c r="AG51" i="16"/>
  <c r="S51" i="16"/>
  <c r="R51" i="16"/>
  <c r="N51" i="16"/>
  <c r="V51" i="16" s="1"/>
  <c r="AG50" i="16"/>
  <c r="S50" i="16"/>
  <c r="R50" i="16"/>
  <c r="T50" i="16" s="1"/>
  <c r="N50" i="16"/>
  <c r="V50" i="16" s="1"/>
  <c r="AG49" i="16"/>
  <c r="S49" i="16"/>
  <c r="R49" i="16"/>
  <c r="Q49" i="16"/>
  <c r="N49" i="16"/>
  <c r="V49" i="16" s="1"/>
  <c r="AG48" i="16"/>
  <c r="S48" i="16"/>
  <c r="R48" i="16"/>
  <c r="Q48" i="16"/>
  <c r="N48" i="16"/>
  <c r="V48" i="16" s="1"/>
  <c r="AG47" i="16"/>
  <c r="S47" i="16"/>
  <c r="R47" i="16"/>
  <c r="T47" i="16" s="1"/>
  <c r="Q47" i="16"/>
  <c r="N47" i="16"/>
  <c r="V47" i="16" s="1"/>
  <c r="AG46" i="16"/>
  <c r="S46" i="16"/>
  <c r="R46" i="16"/>
  <c r="Q46" i="16"/>
  <c r="N46" i="16"/>
  <c r="V46" i="16" s="1"/>
  <c r="AG45" i="16"/>
  <c r="S45" i="16"/>
  <c r="R45" i="16"/>
  <c r="Q45" i="16"/>
  <c r="N45" i="16"/>
  <c r="V45" i="16" s="1"/>
  <c r="AG44" i="16"/>
  <c r="S44" i="16"/>
  <c r="R44" i="16"/>
  <c r="T44" i="16" s="1"/>
  <c r="Q44" i="16"/>
  <c r="N44" i="16"/>
  <c r="AG43" i="16"/>
  <c r="S43" i="16"/>
  <c r="R43" i="16"/>
  <c r="T43" i="16" s="1"/>
  <c r="Q43" i="16"/>
  <c r="N43" i="16"/>
  <c r="V43" i="16" s="1"/>
  <c r="AG42" i="16"/>
  <c r="S42" i="16"/>
  <c r="R42" i="16"/>
  <c r="Q42" i="16"/>
  <c r="N42" i="16"/>
  <c r="V42" i="16" s="1"/>
  <c r="AG41" i="16"/>
  <c r="S41" i="16"/>
  <c r="R41" i="16"/>
  <c r="Q41" i="16"/>
  <c r="N41" i="16"/>
  <c r="V41" i="16" s="1"/>
  <c r="AG40" i="16"/>
  <c r="S40" i="16"/>
  <c r="R40" i="16"/>
  <c r="Q40" i="16"/>
  <c r="N40" i="16"/>
  <c r="V40" i="16" s="1"/>
  <c r="AG39" i="16"/>
  <c r="S39" i="16"/>
  <c r="R39" i="16"/>
  <c r="Q39" i="16"/>
  <c r="N39" i="16"/>
  <c r="V39" i="16" s="1"/>
  <c r="AG38" i="16"/>
  <c r="S38" i="16"/>
  <c r="R38" i="16"/>
  <c r="Q38" i="16"/>
  <c r="N38" i="16"/>
  <c r="V38" i="16" s="1"/>
  <c r="AG37" i="16"/>
  <c r="S37" i="16"/>
  <c r="R37" i="16"/>
  <c r="Q37" i="16"/>
  <c r="N37" i="16"/>
  <c r="V37" i="16" s="1"/>
  <c r="AG36" i="16"/>
  <c r="S36" i="16"/>
  <c r="R36" i="16"/>
  <c r="Q36" i="16"/>
  <c r="N36" i="16"/>
  <c r="V36" i="16" s="1"/>
  <c r="AG35" i="16"/>
  <c r="S35" i="16"/>
  <c r="R35" i="16"/>
  <c r="T35" i="16" s="1"/>
  <c r="Q35" i="16"/>
  <c r="N35" i="16"/>
  <c r="V35" i="16" s="1"/>
  <c r="AG34" i="16"/>
  <c r="S34" i="16"/>
  <c r="R34" i="16"/>
  <c r="T34" i="16" s="1"/>
  <c r="Q34" i="16"/>
  <c r="N34" i="16"/>
  <c r="V34" i="16" s="1"/>
  <c r="AG33" i="16"/>
  <c r="S33" i="16"/>
  <c r="R33" i="16"/>
  <c r="Q33" i="16"/>
  <c r="N33" i="16"/>
  <c r="V33" i="16" s="1"/>
  <c r="AG32" i="16"/>
  <c r="S32" i="16"/>
  <c r="R32" i="16"/>
  <c r="T32" i="16" s="1"/>
  <c r="Q32" i="16"/>
  <c r="N32" i="16"/>
  <c r="V32" i="16" s="1"/>
  <c r="AG31" i="16"/>
  <c r="S31" i="16"/>
  <c r="R31" i="16"/>
  <c r="Q31" i="16"/>
  <c r="N31" i="16"/>
  <c r="V31" i="16" s="1"/>
  <c r="AG30" i="16"/>
  <c r="S30" i="16"/>
  <c r="R30" i="16"/>
  <c r="Q30" i="16"/>
  <c r="N30" i="16"/>
  <c r="V30" i="16" s="1"/>
  <c r="AG29" i="16"/>
  <c r="T29" i="16"/>
  <c r="S29" i="16"/>
  <c r="R29" i="16"/>
  <c r="Q29" i="16"/>
  <c r="N29" i="16"/>
  <c r="V29" i="16" s="1"/>
  <c r="AG28" i="16"/>
  <c r="S28" i="16"/>
  <c r="R28" i="16"/>
  <c r="Q28" i="16"/>
  <c r="N28" i="16"/>
  <c r="V28" i="16" s="1"/>
  <c r="AG27" i="16"/>
  <c r="S27" i="16"/>
  <c r="R27" i="16"/>
  <c r="T27" i="16" s="1"/>
  <c r="Q27" i="16"/>
  <c r="N27" i="16"/>
  <c r="V27" i="16" s="1"/>
  <c r="AG26" i="16"/>
  <c r="T26" i="16"/>
  <c r="S26" i="16"/>
  <c r="R26" i="16"/>
  <c r="Q26" i="16"/>
  <c r="N26" i="16"/>
  <c r="V26" i="16" s="1"/>
  <c r="AG25" i="16"/>
  <c r="S25" i="16"/>
  <c r="R25" i="16"/>
  <c r="Q25" i="16"/>
  <c r="N25" i="16"/>
  <c r="V25" i="16" s="1"/>
  <c r="AG24" i="16"/>
  <c r="S24" i="16"/>
  <c r="R24" i="16"/>
  <c r="Q24" i="16"/>
  <c r="N24" i="16"/>
  <c r="V24" i="16" s="1"/>
  <c r="AG23" i="16"/>
  <c r="R23" i="16"/>
  <c r="T23" i="16" s="1"/>
  <c r="Q23" i="16"/>
  <c r="AG22" i="16"/>
  <c r="S22" i="16"/>
  <c r="R22" i="16"/>
  <c r="Q22" i="16"/>
  <c r="N22" i="16"/>
  <c r="V22" i="16" s="1"/>
  <c r="AG21" i="16"/>
  <c r="S21" i="16"/>
  <c r="R21" i="16"/>
  <c r="Q21" i="16"/>
  <c r="N21" i="16"/>
  <c r="V21" i="16" s="1"/>
  <c r="AG20" i="16"/>
  <c r="S20" i="16"/>
  <c r="R20" i="16"/>
  <c r="T20" i="16" s="1"/>
  <c r="Q20" i="16"/>
  <c r="N20" i="16"/>
  <c r="V20" i="16" s="1"/>
  <c r="AG19" i="16"/>
  <c r="S19" i="16"/>
  <c r="T19" i="16" s="1"/>
  <c r="R19" i="16"/>
  <c r="Q19" i="16"/>
  <c r="N19" i="16"/>
  <c r="V19" i="16" s="1"/>
  <c r="AG18" i="16"/>
  <c r="S18" i="16"/>
  <c r="R18" i="16"/>
  <c r="Q18" i="16"/>
  <c r="N18" i="16"/>
  <c r="V18" i="16" s="1"/>
  <c r="AG17" i="16"/>
  <c r="S17" i="16"/>
  <c r="R17" i="16"/>
  <c r="Q17" i="16"/>
  <c r="N17" i="16"/>
  <c r="V17" i="16" s="1"/>
  <c r="AG16" i="16"/>
  <c r="S16" i="16"/>
  <c r="R16" i="16"/>
  <c r="Q16" i="16"/>
  <c r="N16" i="16"/>
  <c r="V16" i="16" s="1"/>
  <c r="B16" i="16"/>
  <c r="B17" i="16" s="1"/>
  <c r="B18" i="16" s="1"/>
  <c r="B19" i="16" s="1"/>
  <c r="B20" i="16" s="1"/>
  <c r="B21" i="16" s="1"/>
  <c r="B22" i="16" s="1"/>
  <c r="B23" i="16" s="1"/>
  <c r="B24" i="16" s="1"/>
  <c r="B25" i="16" s="1"/>
  <c r="B26" i="16" s="1"/>
  <c r="B27" i="16" s="1"/>
  <c r="B28" i="16" s="1"/>
  <c r="B29" i="16" s="1"/>
  <c r="B30" i="16" s="1"/>
  <c r="B31" i="16" s="1"/>
  <c r="B32" i="16" s="1"/>
  <c r="B33" i="16" s="1"/>
  <c r="B34" i="16" s="1"/>
  <c r="B35" i="16" s="1"/>
  <c r="B36" i="16" s="1"/>
  <c r="B37" i="16" s="1"/>
  <c r="B38" i="16" s="1"/>
  <c r="B39" i="16" s="1"/>
  <c r="B40" i="16" s="1"/>
  <c r="B41" i="16" s="1"/>
  <c r="B42" i="16" s="1"/>
  <c r="B43" i="16" s="1"/>
  <c r="B44" i="16" s="1"/>
  <c r="Z15" i="16"/>
  <c r="AG15" i="16" s="1"/>
  <c r="S15" i="16"/>
  <c r="R15" i="16"/>
  <c r="Q15" i="16"/>
  <c r="N15" i="16"/>
  <c r="V15" i="16" s="1"/>
  <c r="J120" i="15"/>
  <c r="J120" i="16" s="1"/>
  <c r="M120" i="16" s="1"/>
  <c r="U120" i="16" s="1"/>
  <c r="J121" i="15"/>
  <c r="J121" i="16" s="1"/>
  <c r="M121" i="16" s="1"/>
  <c r="U121" i="16" s="1"/>
  <c r="J122" i="15"/>
  <c r="J122" i="16" s="1"/>
  <c r="M122" i="16" s="1"/>
  <c r="U122" i="16" s="1"/>
  <c r="J123" i="15"/>
  <c r="J123" i="16" s="1"/>
  <c r="M123" i="16" s="1"/>
  <c r="U123" i="16" s="1"/>
  <c r="J124" i="15"/>
  <c r="J124" i="16" s="1"/>
  <c r="M124" i="16" s="1"/>
  <c r="U124" i="16" s="1"/>
  <c r="J125" i="15"/>
  <c r="J125" i="16" s="1"/>
  <c r="M125" i="16" s="1"/>
  <c r="U125" i="16" s="1"/>
  <c r="J126" i="15"/>
  <c r="J126" i="16" s="1"/>
  <c r="M126" i="16" s="1"/>
  <c r="U126" i="16" s="1"/>
  <c r="J127" i="15"/>
  <c r="J127" i="16" s="1"/>
  <c r="M127" i="16" s="1"/>
  <c r="U127" i="16" s="1"/>
  <c r="J128" i="15"/>
  <c r="J128" i="16" s="1"/>
  <c r="M128" i="16" s="1"/>
  <c r="U128" i="16" s="1"/>
  <c r="J129" i="15"/>
  <c r="J129" i="16" s="1"/>
  <c r="M129" i="16" s="1"/>
  <c r="U129" i="16" s="1"/>
  <c r="J130" i="15"/>
  <c r="J130" i="16" s="1"/>
  <c r="M130" i="16" s="1"/>
  <c r="U130" i="16" s="1"/>
  <c r="J131" i="15"/>
  <c r="J131" i="16" s="1"/>
  <c r="M131" i="16" s="1"/>
  <c r="U131" i="16" s="1"/>
  <c r="J132" i="15"/>
  <c r="J132" i="16" s="1"/>
  <c r="M132" i="16" s="1"/>
  <c r="U132" i="16" s="1"/>
  <c r="J133" i="15"/>
  <c r="J133" i="16" s="1"/>
  <c r="M133" i="16" s="1"/>
  <c r="U133" i="16" s="1"/>
  <c r="J134" i="15"/>
  <c r="J134" i="16" s="1"/>
  <c r="M134" i="16" s="1"/>
  <c r="U134" i="16" s="1"/>
  <c r="J135" i="15"/>
  <c r="J135" i="16" s="1"/>
  <c r="M135" i="16" s="1"/>
  <c r="U135" i="16" s="1"/>
  <c r="J136" i="15"/>
  <c r="J136" i="16" s="1"/>
  <c r="M136" i="16" s="1"/>
  <c r="U136" i="16" s="1"/>
  <c r="J137" i="15"/>
  <c r="J137" i="16" s="1"/>
  <c r="M137" i="16" s="1"/>
  <c r="U137" i="16" s="1"/>
  <c r="W137" i="16" s="1"/>
  <c r="AI137" i="16" s="1"/>
  <c r="J138" i="15"/>
  <c r="J138" i="16" s="1"/>
  <c r="M138" i="16" s="1"/>
  <c r="U138" i="16" s="1"/>
  <c r="J139" i="15"/>
  <c r="J139" i="16" s="1"/>
  <c r="M139" i="16" s="1"/>
  <c r="U139" i="16" s="1"/>
  <c r="J140" i="15"/>
  <c r="J140" i="16" s="1"/>
  <c r="M140" i="16" s="1"/>
  <c r="U140" i="16" s="1"/>
  <c r="J141" i="15"/>
  <c r="J141" i="16" s="1"/>
  <c r="M141" i="16" s="1"/>
  <c r="U141" i="16" s="1"/>
  <c r="J142" i="15"/>
  <c r="J142" i="16" s="1"/>
  <c r="M142" i="16" s="1"/>
  <c r="U142" i="16" s="1"/>
  <c r="J143" i="15"/>
  <c r="J143" i="16" s="1"/>
  <c r="M143" i="16" s="1"/>
  <c r="U143" i="16" s="1"/>
  <c r="J144" i="15"/>
  <c r="J144" i="16" s="1"/>
  <c r="M144" i="16" s="1"/>
  <c r="U144" i="16" s="1"/>
  <c r="J145" i="15"/>
  <c r="J145" i="16" s="1"/>
  <c r="M145" i="16" s="1"/>
  <c r="U145" i="16" s="1"/>
  <c r="W145" i="16" s="1"/>
  <c r="AI145" i="16" s="1"/>
  <c r="J146" i="15"/>
  <c r="J146" i="16" s="1"/>
  <c r="M146" i="16" s="1"/>
  <c r="U146" i="16" s="1"/>
  <c r="J147" i="15"/>
  <c r="J147" i="16" s="1"/>
  <c r="M147" i="16" s="1"/>
  <c r="U147" i="16" s="1"/>
  <c r="J148" i="15"/>
  <c r="J148" i="16" s="1"/>
  <c r="M148" i="16" s="1"/>
  <c r="U148" i="16" s="1"/>
  <c r="J149" i="15"/>
  <c r="J149" i="16" s="1"/>
  <c r="M149" i="16" s="1"/>
  <c r="U149" i="16" s="1"/>
  <c r="W149" i="16" s="1"/>
  <c r="AI149" i="16" s="1"/>
  <c r="J150" i="15"/>
  <c r="J150" i="16" s="1"/>
  <c r="M150" i="16" s="1"/>
  <c r="U150" i="16" s="1"/>
  <c r="W150" i="16" s="1"/>
  <c r="AI150" i="16" s="1"/>
  <c r="J151" i="15"/>
  <c r="J151" i="16" s="1"/>
  <c r="M151" i="16" s="1"/>
  <c r="U151" i="16" s="1"/>
  <c r="W151" i="16" s="1"/>
  <c r="J152" i="15"/>
  <c r="J152" i="16" s="1"/>
  <c r="M152" i="16" s="1"/>
  <c r="U152" i="16" s="1"/>
  <c r="J119" i="15"/>
  <c r="J119" i="16" s="1"/>
  <c r="M119" i="16" s="1"/>
  <c r="U119" i="16" s="1"/>
  <c r="J113" i="15"/>
  <c r="J113" i="16" s="1"/>
  <c r="M113" i="16" s="1"/>
  <c r="U113" i="16" s="1"/>
  <c r="J114" i="15"/>
  <c r="J114" i="16" s="1"/>
  <c r="M114" i="16" s="1"/>
  <c r="U114" i="16" s="1"/>
  <c r="J115" i="15"/>
  <c r="J115" i="16" s="1"/>
  <c r="M115" i="16" s="1"/>
  <c r="U115" i="16" s="1"/>
  <c r="J116" i="15"/>
  <c r="J116" i="16" s="1"/>
  <c r="M116" i="16" s="1"/>
  <c r="U116" i="16" s="1"/>
  <c r="J117" i="15"/>
  <c r="J117" i="16" s="1"/>
  <c r="M117" i="16" s="1"/>
  <c r="U117" i="16" s="1"/>
  <c r="W117" i="16" s="1"/>
  <c r="AI117" i="16" s="1"/>
  <c r="J118" i="15"/>
  <c r="J118" i="16" s="1"/>
  <c r="M118" i="16" s="1"/>
  <c r="U118" i="16" s="1"/>
  <c r="J112" i="15"/>
  <c r="J112" i="16" s="1"/>
  <c r="M112" i="16" s="1"/>
  <c r="U112" i="16" s="1"/>
  <c r="J107" i="15"/>
  <c r="J107" i="16" s="1"/>
  <c r="M107" i="16" s="1"/>
  <c r="U107" i="16" s="1"/>
  <c r="J108" i="15"/>
  <c r="J108" i="16" s="1"/>
  <c r="M108" i="16" s="1"/>
  <c r="U108" i="16" s="1"/>
  <c r="J102" i="15"/>
  <c r="J102" i="16" s="1"/>
  <c r="M102" i="16" s="1"/>
  <c r="U102" i="16" s="1"/>
  <c r="W102" i="16" s="1"/>
  <c r="AH102" i="16" s="1"/>
  <c r="J103" i="15"/>
  <c r="J103" i="16" s="1"/>
  <c r="M103" i="16" s="1"/>
  <c r="U103" i="16" s="1"/>
  <c r="W103" i="16" s="1"/>
  <c r="AI103" i="16" s="1"/>
  <c r="J104" i="15"/>
  <c r="J104" i="16" s="1"/>
  <c r="M104" i="16" s="1"/>
  <c r="U104" i="16" s="1"/>
  <c r="W104" i="16" s="1"/>
  <c r="AI104" i="16" s="1"/>
  <c r="J105" i="15"/>
  <c r="J105" i="16" s="1"/>
  <c r="M105" i="16" s="1"/>
  <c r="U105" i="16" s="1"/>
  <c r="J106" i="15"/>
  <c r="J106" i="16" s="1"/>
  <c r="M106" i="16" s="1"/>
  <c r="U106" i="16" s="1"/>
  <c r="J101" i="15"/>
  <c r="J101" i="16" s="1"/>
  <c r="M101" i="16" s="1"/>
  <c r="U101" i="16" s="1"/>
  <c r="W101" i="16" s="1"/>
  <c r="AI101" i="16" s="1"/>
  <c r="J100" i="15"/>
  <c r="J100" i="16" s="1"/>
  <c r="M100" i="16" s="1"/>
  <c r="U100" i="16" s="1"/>
  <c r="J99" i="15"/>
  <c r="J99" i="16" s="1"/>
  <c r="M99" i="16" s="1"/>
  <c r="U99" i="16" s="1"/>
  <c r="J98" i="15"/>
  <c r="J98" i="16" s="1"/>
  <c r="M98" i="16" s="1"/>
  <c r="U98" i="16" s="1"/>
  <c r="W98" i="16" s="1"/>
  <c r="J97" i="15"/>
  <c r="J97" i="16" s="1"/>
  <c r="M97" i="16" s="1"/>
  <c r="U97" i="16" s="1"/>
  <c r="J96" i="15"/>
  <c r="J96" i="16" s="1"/>
  <c r="M96" i="16" s="1"/>
  <c r="U96" i="16" s="1"/>
  <c r="J95" i="15"/>
  <c r="J95" i="16" s="1"/>
  <c r="M95" i="16" s="1"/>
  <c r="U95" i="16" s="1"/>
  <c r="J94" i="15"/>
  <c r="J94" i="16" s="1"/>
  <c r="M94" i="16" s="1"/>
  <c r="U94" i="16" s="1"/>
  <c r="J81" i="15"/>
  <c r="J81" i="16" s="1"/>
  <c r="M81" i="16" s="1"/>
  <c r="U81" i="16" s="1"/>
  <c r="J82" i="15"/>
  <c r="J82" i="16" s="1"/>
  <c r="M82" i="16" s="1"/>
  <c r="U82" i="16" s="1"/>
  <c r="J83" i="15"/>
  <c r="J83" i="16" s="1"/>
  <c r="M83" i="16" s="1"/>
  <c r="U83" i="16" s="1"/>
  <c r="W83" i="16" s="1"/>
  <c r="AI83" i="16" s="1"/>
  <c r="J84" i="15"/>
  <c r="J84" i="16" s="1"/>
  <c r="M84" i="16" s="1"/>
  <c r="U84" i="16" s="1"/>
  <c r="J85" i="15"/>
  <c r="J85" i="16" s="1"/>
  <c r="M85" i="16" s="1"/>
  <c r="U85" i="16" s="1"/>
  <c r="W85" i="16" s="1"/>
  <c r="J86" i="15"/>
  <c r="J86" i="16" s="1"/>
  <c r="M86" i="16" s="1"/>
  <c r="U86" i="16" s="1"/>
  <c r="W86" i="16" s="1"/>
  <c r="AI86" i="16" s="1"/>
  <c r="J87" i="15"/>
  <c r="J87" i="16" s="1"/>
  <c r="M87" i="16" s="1"/>
  <c r="U87" i="16" s="1"/>
  <c r="W87" i="16" s="1"/>
  <c r="AI87" i="16" s="1"/>
  <c r="J88" i="15"/>
  <c r="J88" i="16" s="1"/>
  <c r="M88" i="16" s="1"/>
  <c r="U88" i="16" s="1"/>
  <c r="J89" i="15"/>
  <c r="J89" i="16" s="1"/>
  <c r="M89" i="16" s="1"/>
  <c r="U89" i="16" s="1"/>
  <c r="W89" i="16" s="1"/>
  <c r="AI89" i="16" s="1"/>
  <c r="J90" i="15"/>
  <c r="J90" i="16" s="1"/>
  <c r="M90" i="16" s="1"/>
  <c r="U90" i="16" s="1"/>
  <c r="J91" i="15"/>
  <c r="J91" i="16" s="1"/>
  <c r="M91" i="16" s="1"/>
  <c r="U91" i="16" s="1"/>
  <c r="J92" i="15"/>
  <c r="J92" i="16" s="1"/>
  <c r="M92" i="16" s="1"/>
  <c r="U92" i="16" s="1"/>
  <c r="W92" i="16" s="1"/>
  <c r="AI92" i="16" s="1"/>
  <c r="J93" i="15"/>
  <c r="J93" i="16" s="1"/>
  <c r="M93" i="16" s="1"/>
  <c r="U93" i="16" s="1"/>
  <c r="J80" i="15"/>
  <c r="J80" i="16" s="1"/>
  <c r="M80" i="16" s="1"/>
  <c r="U80" i="16" s="1"/>
  <c r="W80" i="16" s="1"/>
  <c r="J46" i="15"/>
  <c r="J46" i="16" s="1"/>
  <c r="M46" i="16" s="1"/>
  <c r="U46" i="16" s="1"/>
  <c r="J47" i="15"/>
  <c r="J47" i="16" s="1"/>
  <c r="M47" i="16" s="1"/>
  <c r="U47" i="16" s="1"/>
  <c r="J48" i="15"/>
  <c r="J48" i="16" s="1"/>
  <c r="M48" i="16" s="1"/>
  <c r="U48" i="16" s="1"/>
  <c r="J49" i="15"/>
  <c r="J49" i="16" s="1"/>
  <c r="M49" i="16" s="1"/>
  <c r="U49" i="16" s="1"/>
  <c r="J50" i="15"/>
  <c r="J50" i="16" s="1"/>
  <c r="M50" i="16" s="1"/>
  <c r="U50" i="16" s="1"/>
  <c r="W50" i="16" s="1"/>
  <c r="AI50" i="16" s="1"/>
  <c r="J51" i="15"/>
  <c r="J51" i="16" s="1"/>
  <c r="M51" i="16" s="1"/>
  <c r="U51" i="16" s="1"/>
  <c r="W51" i="16" s="1"/>
  <c r="AI51" i="16" s="1"/>
  <c r="J52" i="15"/>
  <c r="J52" i="16" s="1"/>
  <c r="M52" i="16" s="1"/>
  <c r="U52" i="16" s="1"/>
  <c r="W52" i="16" s="1"/>
  <c r="AH52" i="16" s="1"/>
  <c r="J53" i="15"/>
  <c r="J53" i="16" s="1"/>
  <c r="M53" i="16" s="1"/>
  <c r="U53" i="16" s="1"/>
  <c r="W53" i="16" s="1"/>
  <c r="J54" i="15"/>
  <c r="J54" i="16" s="1"/>
  <c r="M54" i="16" s="1"/>
  <c r="U54" i="16" s="1"/>
  <c r="W54" i="16" s="1"/>
  <c r="AI54" i="16" s="1"/>
  <c r="J55" i="15"/>
  <c r="J55" i="16" s="1"/>
  <c r="M55" i="16" s="1"/>
  <c r="U55" i="16" s="1"/>
  <c r="W55" i="16" s="1"/>
  <c r="J56" i="15"/>
  <c r="J56" i="16" s="1"/>
  <c r="M56" i="16" s="1"/>
  <c r="U56" i="16" s="1"/>
  <c r="J57" i="15"/>
  <c r="J57" i="16" s="1"/>
  <c r="M57" i="16" s="1"/>
  <c r="U57" i="16" s="1"/>
  <c r="J58" i="15"/>
  <c r="J58" i="16" s="1"/>
  <c r="M58" i="16" s="1"/>
  <c r="U58" i="16" s="1"/>
  <c r="W58" i="16" s="1"/>
  <c r="AI58" i="16" s="1"/>
  <c r="J59" i="15"/>
  <c r="J59" i="16" s="1"/>
  <c r="M59" i="16" s="1"/>
  <c r="U59" i="16" s="1"/>
  <c r="J60" i="15"/>
  <c r="J60" i="16" s="1"/>
  <c r="M60" i="16" s="1"/>
  <c r="U60" i="16" s="1"/>
  <c r="J61" i="15"/>
  <c r="J61" i="16" s="1"/>
  <c r="M61" i="16" s="1"/>
  <c r="U61" i="16" s="1"/>
  <c r="J62" i="15"/>
  <c r="J62" i="16" s="1"/>
  <c r="M62" i="16" s="1"/>
  <c r="U62" i="16" s="1"/>
  <c r="J63" i="15"/>
  <c r="J63" i="16" s="1"/>
  <c r="M63" i="16" s="1"/>
  <c r="U63" i="16" s="1"/>
  <c r="J64" i="15"/>
  <c r="J64" i="16" s="1"/>
  <c r="M64" i="16" s="1"/>
  <c r="U64" i="16" s="1"/>
  <c r="W64" i="16" s="1"/>
  <c r="AH64" i="16" s="1"/>
  <c r="J65" i="15"/>
  <c r="J65" i="16" s="1"/>
  <c r="M65" i="16" s="1"/>
  <c r="U65" i="16" s="1"/>
  <c r="W65" i="16" s="1"/>
  <c r="AH65" i="16" s="1"/>
  <c r="AJ65" i="16" s="1"/>
  <c r="J66" i="15"/>
  <c r="J66" i="16" s="1"/>
  <c r="M66" i="16" s="1"/>
  <c r="U66" i="16" s="1"/>
  <c r="J67" i="15"/>
  <c r="J67" i="16" s="1"/>
  <c r="M67" i="16" s="1"/>
  <c r="U67" i="16" s="1"/>
  <c r="J68" i="15"/>
  <c r="J68" i="16" s="1"/>
  <c r="M68" i="16" s="1"/>
  <c r="U68" i="16" s="1"/>
  <c r="W68" i="16" s="1"/>
  <c r="AI68" i="16" s="1"/>
  <c r="J69" i="15"/>
  <c r="J69" i="16" s="1"/>
  <c r="M69" i="16" s="1"/>
  <c r="U69" i="16" s="1"/>
  <c r="J70" i="15"/>
  <c r="J70" i="16" s="1"/>
  <c r="M70" i="16" s="1"/>
  <c r="U70" i="16" s="1"/>
  <c r="W70" i="16" s="1"/>
  <c r="J71" i="15"/>
  <c r="J71" i="16" s="1"/>
  <c r="M71" i="16" s="1"/>
  <c r="U71" i="16" s="1"/>
  <c r="W71" i="16" s="1"/>
  <c r="AI71" i="16" s="1"/>
  <c r="J72" i="15"/>
  <c r="J72" i="16" s="1"/>
  <c r="M72" i="16" s="1"/>
  <c r="U72" i="16" s="1"/>
  <c r="J73" i="15"/>
  <c r="J73" i="16" s="1"/>
  <c r="M73" i="16" s="1"/>
  <c r="U73" i="16" s="1"/>
  <c r="W73" i="16" s="1"/>
  <c r="J74" i="15"/>
  <c r="J74" i="16" s="1"/>
  <c r="M74" i="16" s="1"/>
  <c r="U74" i="16" s="1"/>
  <c r="J75" i="15"/>
  <c r="J75" i="16" s="1"/>
  <c r="M75" i="16" s="1"/>
  <c r="U75" i="16" s="1"/>
  <c r="W75" i="16" s="1"/>
  <c r="AI75" i="16" s="1"/>
  <c r="J76" i="15"/>
  <c r="J76" i="16" s="1"/>
  <c r="M76" i="16" s="1"/>
  <c r="U76" i="16" s="1"/>
  <c r="W76" i="16" s="1"/>
  <c r="J77" i="15"/>
  <c r="J77" i="16" s="1"/>
  <c r="M77" i="16" s="1"/>
  <c r="U77" i="16" s="1"/>
  <c r="J78" i="15"/>
  <c r="J78" i="16" s="1"/>
  <c r="M78" i="16" s="1"/>
  <c r="U78" i="16" s="1"/>
  <c r="J79" i="15"/>
  <c r="J79" i="16" s="1"/>
  <c r="M79" i="16" s="1"/>
  <c r="U79" i="16" s="1"/>
  <c r="J45" i="15"/>
  <c r="J45" i="16" s="1"/>
  <c r="M45" i="16" s="1"/>
  <c r="U45" i="16" s="1"/>
  <c r="J18" i="15"/>
  <c r="J18" i="16" s="1"/>
  <c r="M18" i="16" s="1"/>
  <c r="U18" i="16" s="1"/>
  <c r="W18" i="16" s="1"/>
  <c r="J19" i="15"/>
  <c r="J19" i="16" s="1"/>
  <c r="M19" i="16" s="1"/>
  <c r="U19" i="16" s="1"/>
  <c r="J20" i="15"/>
  <c r="J20" i="16" s="1"/>
  <c r="M20" i="16" s="1"/>
  <c r="U20" i="16" s="1"/>
  <c r="W20" i="16" s="1"/>
  <c r="AH20" i="16" s="1"/>
  <c r="AJ20" i="16" s="1"/>
  <c r="J21" i="15"/>
  <c r="J21" i="16" s="1"/>
  <c r="M21" i="16" s="1"/>
  <c r="U21" i="16" s="1"/>
  <c r="J22" i="15"/>
  <c r="J22" i="16" s="1"/>
  <c r="M22" i="16" s="1"/>
  <c r="U22" i="16" s="1"/>
  <c r="W22" i="16" s="1"/>
  <c r="AI22" i="16" s="1"/>
  <c r="J23" i="15"/>
  <c r="J23" i="16" s="1"/>
  <c r="M23" i="16" s="1"/>
  <c r="U23" i="16" s="1"/>
  <c r="W23" i="16" s="1"/>
  <c r="AI23" i="16" s="1"/>
  <c r="J24" i="15"/>
  <c r="J24" i="16" s="1"/>
  <c r="M24" i="16" s="1"/>
  <c r="U24" i="16" s="1"/>
  <c r="W24" i="16" s="1"/>
  <c r="AI24" i="16" s="1"/>
  <c r="J25" i="15"/>
  <c r="J25" i="16" s="1"/>
  <c r="M25" i="16" s="1"/>
  <c r="U25" i="16" s="1"/>
  <c r="J26" i="15"/>
  <c r="J26" i="16" s="1"/>
  <c r="M26" i="16" s="1"/>
  <c r="U26" i="16" s="1"/>
  <c r="W26" i="16" s="1"/>
  <c r="J27" i="15"/>
  <c r="J27" i="16" s="1"/>
  <c r="M27" i="16" s="1"/>
  <c r="U27" i="16" s="1"/>
  <c r="W27" i="16" s="1"/>
  <c r="J28" i="15"/>
  <c r="J28" i="16" s="1"/>
  <c r="M28" i="16" s="1"/>
  <c r="U28" i="16" s="1"/>
  <c r="W28" i="16" s="1"/>
  <c r="J29" i="15"/>
  <c r="J29" i="16" s="1"/>
  <c r="M29" i="16" s="1"/>
  <c r="U29" i="16" s="1"/>
  <c r="W29" i="16" s="1"/>
  <c r="J30" i="15"/>
  <c r="J30" i="16" s="1"/>
  <c r="M30" i="16" s="1"/>
  <c r="U30" i="16" s="1"/>
  <c r="J31" i="15"/>
  <c r="J31" i="16" s="1"/>
  <c r="M31" i="16" s="1"/>
  <c r="U31" i="16" s="1"/>
  <c r="W31" i="16" s="1"/>
  <c r="AI31" i="16" s="1"/>
  <c r="J32" i="15"/>
  <c r="J32" i="16" s="1"/>
  <c r="M32" i="16" s="1"/>
  <c r="U32" i="16" s="1"/>
  <c r="J33" i="15"/>
  <c r="J33" i="16" s="1"/>
  <c r="M33" i="16" s="1"/>
  <c r="U33" i="16" s="1"/>
  <c r="W33" i="16" s="1"/>
  <c r="AI33" i="16" s="1"/>
  <c r="J34" i="15"/>
  <c r="J34" i="16" s="1"/>
  <c r="M34" i="16" s="1"/>
  <c r="U34" i="16" s="1"/>
  <c r="W34" i="16" s="1"/>
  <c r="AI34" i="16" s="1"/>
  <c r="J35" i="15"/>
  <c r="J35" i="16" s="1"/>
  <c r="M35" i="16" s="1"/>
  <c r="U35" i="16" s="1"/>
  <c r="W35" i="16" s="1"/>
  <c r="AI35" i="16" s="1"/>
  <c r="J36" i="15"/>
  <c r="J36" i="16" s="1"/>
  <c r="M36" i="16" s="1"/>
  <c r="U36" i="16" s="1"/>
  <c r="W36" i="16" s="1"/>
  <c r="J37" i="15"/>
  <c r="J37" i="16" s="1"/>
  <c r="M37" i="16" s="1"/>
  <c r="U37" i="16" s="1"/>
  <c r="W37" i="16" s="1"/>
  <c r="AI37" i="16" s="1"/>
  <c r="J38" i="15"/>
  <c r="J38" i="16" s="1"/>
  <c r="M38" i="16" s="1"/>
  <c r="U38" i="16" s="1"/>
  <c r="J39" i="15"/>
  <c r="J39" i="16" s="1"/>
  <c r="M39" i="16" s="1"/>
  <c r="U39" i="16" s="1"/>
  <c r="J40" i="15"/>
  <c r="J40" i="16" s="1"/>
  <c r="M40" i="16" s="1"/>
  <c r="U40" i="16" s="1"/>
  <c r="W40" i="16" s="1"/>
  <c r="AI40" i="16" s="1"/>
  <c r="J41" i="15"/>
  <c r="J41" i="16" s="1"/>
  <c r="M41" i="16" s="1"/>
  <c r="U41" i="16" s="1"/>
  <c r="J42" i="15"/>
  <c r="J42" i="16" s="1"/>
  <c r="M42" i="16" s="1"/>
  <c r="U42" i="16" s="1"/>
  <c r="W42" i="16" s="1"/>
  <c r="J43" i="15"/>
  <c r="J43" i="16" s="1"/>
  <c r="M43" i="16" s="1"/>
  <c r="U43" i="16" s="1"/>
  <c r="J44" i="15"/>
  <c r="J44" i="16" s="1"/>
  <c r="M44" i="16" s="1"/>
  <c r="U44" i="16" s="1"/>
  <c r="W44" i="16" s="1"/>
  <c r="AI44" i="16" s="1"/>
  <c r="J16" i="15"/>
  <c r="J16" i="16" s="1"/>
  <c r="M16" i="16" s="1"/>
  <c r="U16" i="16" s="1"/>
  <c r="W16" i="16" s="1"/>
  <c r="J17" i="15"/>
  <c r="J17" i="16" s="1"/>
  <c r="M17" i="16" s="1"/>
  <c r="U17" i="16" s="1"/>
  <c r="J15" i="15"/>
  <c r="J15" i="16" s="1"/>
  <c r="M15" i="16" s="1"/>
  <c r="U15" i="16" s="1"/>
  <c r="W60" i="16" l="1"/>
  <c r="AI60" i="16" s="1"/>
  <c r="T22" i="16"/>
  <c r="T25" i="16"/>
  <c r="T36" i="16"/>
  <c r="T49" i="16"/>
  <c r="T68" i="16"/>
  <c r="T77" i="16"/>
  <c r="T117" i="16"/>
  <c r="T135" i="16"/>
  <c r="T136" i="16"/>
  <c r="W63" i="16"/>
  <c r="T88" i="16"/>
  <c r="T105" i="16"/>
  <c r="T127" i="16"/>
  <c r="T130" i="16"/>
  <c r="T141" i="16"/>
  <c r="T17" i="16"/>
  <c r="T21" i="16"/>
  <c r="T38" i="16"/>
  <c r="T45" i="16"/>
  <c r="T48" i="16"/>
  <c r="T52" i="16"/>
  <c r="T142" i="16"/>
  <c r="W30" i="16"/>
  <c r="AI30" i="16" s="1"/>
  <c r="T67" i="16"/>
  <c r="T72" i="16"/>
  <c r="T75" i="16"/>
  <c r="T124" i="16"/>
  <c r="T145" i="16"/>
  <c r="T147" i="16"/>
  <c r="W84" i="16"/>
  <c r="AI84" i="16" s="1"/>
  <c r="T33" i="16"/>
  <c r="T56" i="16"/>
  <c r="T59" i="16"/>
  <c r="T65" i="16"/>
  <c r="T69" i="16"/>
  <c r="T76" i="16"/>
  <c r="T31" i="16"/>
  <c r="W43" i="16"/>
  <c r="AI43" i="16" s="1"/>
  <c r="T112" i="16"/>
  <c r="W118" i="16"/>
  <c r="W15" i="16"/>
  <c r="AH15" i="16" s="1"/>
  <c r="Q153" i="16"/>
  <c r="T16" i="16"/>
  <c r="T37" i="16"/>
  <c r="T39" i="16"/>
  <c r="T40" i="16"/>
  <c r="T41" i="16"/>
  <c r="T42" i="16"/>
  <c r="T51" i="16"/>
  <c r="W59" i="16"/>
  <c r="AH59" i="16" s="1"/>
  <c r="T60" i="16"/>
  <c r="T70" i="16"/>
  <c r="T86" i="16"/>
  <c r="T108" i="16"/>
  <c r="T113" i="16"/>
  <c r="T137" i="16"/>
  <c r="T18" i="16"/>
  <c r="T46" i="16"/>
  <c r="T53" i="16"/>
  <c r="W79" i="16"/>
  <c r="AI79" i="16" s="1"/>
  <c r="T84" i="16"/>
  <c r="T90" i="16"/>
  <c r="T100" i="16"/>
  <c r="T116" i="16"/>
  <c r="T126" i="16"/>
  <c r="T138" i="16"/>
  <c r="AH36" i="16"/>
  <c r="W124" i="16"/>
  <c r="W129" i="16"/>
  <c r="AI129" i="16" s="1"/>
  <c r="W141" i="16"/>
  <c r="W142" i="16"/>
  <c r="AI142" i="16" s="1"/>
  <c r="W144" i="16"/>
  <c r="AI144" i="16" s="1"/>
  <c r="W143" i="16"/>
  <c r="AI143" i="16" s="1"/>
  <c r="W140" i="16"/>
  <c r="AH140" i="16" s="1"/>
  <c r="AJ140" i="16" s="1"/>
  <c r="W133" i="16"/>
  <c r="AH133" i="16" s="1"/>
  <c r="W132" i="16"/>
  <c r="AI132" i="16" s="1"/>
  <c r="W115" i="16"/>
  <c r="AH115" i="16" s="1"/>
  <c r="W122" i="16"/>
  <c r="AH122" i="16" s="1"/>
  <c r="W128" i="16"/>
  <c r="AI128" i="16" s="1"/>
  <c r="W126" i="16"/>
  <c r="AI126" i="16" s="1"/>
  <c r="W127" i="16"/>
  <c r="AI127" i="16" s="1"/>
  <c r="W125" i="16"/>
  <c r="W112" i="16"/>
  <c r="AI112" i="16" s="1"/>
  <c r="W100" i="16"/>
  <c r="AI100" i="16" s="1"/>
  <c r="W81" i="16"/>
  <c r="AI81" i="16" s="1"/>
  <c r="W78" i="16"/>
  <c r="AI78" i="16" s="1"/>
  <c r="W77" i="16"/>
  <c r="AH77" i="16" s="1"/>
  <c r="W69" i="16"/>
  <c r="AH69" i="16" s="1"/>
  <c r="W62" i="16"/>
  <c r="AI62" i="16" s="1"/>
  <c r="W19" i="16"/>
  <c r="AI19" i="16" s="1"/>
  <c r="AH142" i="16"/>
  <c r="AJ142" i="16" s="1"/>
  <c r="AH129" i="16"/>
  <c r="AJ129" i="16" s="1"/>
  <c r="W130" i="16"/>
  <c r="AI130" i="16" s="1"/>
  <c r="AH117" i="16"/>
  <c r="AJ117" i="16" s="1"/>
  <c r="W106" i="16"/>
  <c r="AI106" i="16" s="1"/>
  <c r="AH103" i="16"/>
  <c r="AJ103" i="16" s="1"/>
  <c r="AH100" i="16"/>
  <c r="AH86" i="16"/>
  <c r="AJ86" i="16" s="1"/>
  <c r="AH87" i="16"/>
  <c r="AJ87" i="16" s="1"/>
  <c r="W90" i="16"/>
  <c r="AH90" i="16" s="1"/>
  <c r="AH101" i="16"/>
  <c r="AJ101" i="16" s="1"/>
  <c r="AH83" i="16"/>
  <c r="AJ83" i="16" s="1"/>
  <c r="AI70" i="16"/>
  <c r="AH70" i="16"/>
  <c r="AH53" i="16"/>
  <c r="AJ53" i="16" s="1"/>
  <c r="W47" i="16"/>
  <c r="AI47" i="16" s="1"/>
  <c r="AH78" i="16"/>
  <c r="AJ78" i="16" s="1"/>
  <c r="W72" i="16"/>
  <c r="AI72" i="16" s="1"/>
  <c r="AH54" i="16"/>
  <c r="AJ54" i="16" s="1"/>
  <c r="W49" i="16"/>
  <c r="AI49" i="16" s="1"/>
  <c r="AH71" i="16"/>
  <c r="AJ71" i="16" s="1"/>
  <c r="AH60" i="16"/>
  <c r="W45" i="16"/>
  <c r="AI45" i="16" s="1"/>
  <c r="W21" i="16"/>
  <c r="AH23" i="16"/>
  <c r="AJ23" i="16" s="1"/>
  <c r="AH24" i="16"/>
  <c r="AJ24" i="16" s="1"/>
  <c r="AH44" i="16"/>
  <c r="AJ44" i="16" s="1"/>
  <c r="W25" i="16"/>
  <c r="AH25" i="16" s="1"/>
  <c r="AH30" i="16"/>
  <c r="AJ30" i="16" s="1"/>
  <c r="AH16" i="16"/>
  <c r="AI16" i="16"/>
  <c r="AH76" i="16"/>
  <c r="AI76" i="16"/>
  <c r="AH19" i="16"/>
  <c r="AJ19" i="16" s="1"/>
  <c r="AH33" i="16"/>
  <c r="AJ33" i="16" s="1"/>
  <c r="AH21" i="16"/>
  <c r="AI21" i="16"/>
  <c r="AI26" i="16"/>
  <c r="AH26" i="16"/>
  <c r="AH28" i="16"/>
  <c r="AI28" i="16"/>
  <c r="AI42" i="16"/>
  <c r="AH42" i="16"/>
  <c r="AH55" i="16"/>
  <c r="AI55" i="16"/>
  <c r="AH73" i="16"/>
  <c r="AI73" i="16"/>
  <c r="W17" i="16"/>
  <c r="AI17" i="16" s="1"/>
  <c r="U153" i="16"/>
  <c r="AH18" i="16"/>
  <c r="AI18" i="16"/>
  <c r="AI27" i="16"/>
  <c r="AH27" i="16"/>
  <c r="AJ27" i="16" s="1"/>
  <c r="AI29" i="16"/>
  <c r="AH29" i="16"/>
  <c r="AH85" i="16"/>
  <c r="AI85" i="16"/>
  <c r="AH31" i="16"/>
  <c r="AJ31" i="16" s="1"/>
  <c r="AH37" i="16"/>
  <c r="AJ37" i="16" s="1"/>
  <c r="AH51" i="16"/>
  <c r="AJ51" i="16" s="1"/>
  <c r="AI63" i="16"/>
  <c r="AH63" i="16"/>
  <c r="AH68" i="16"/>
  <c r="AJ68" i="16" s="1"/>
  <c r="AI77" i="16"/>
  <c r="AJ77" i="16" s="1"/>
  <c r="AI102" i="16"/>
  <c r="AJ102" i="16" s="1"/>
  <c r="V153" i="16"/>
  <c r="AH92" i="16"/>
  <c r="AJ92" i="16" s="1"/>
  <c r="AH141" i="16"/>
  <c r="AI141" i="16"/>
  <c r="AI151" i="16"/>
  <c r="AH151" i="16"/>
  <c r="S153" i="16"/>
  <c r="T28" i="16"/>
  <c r="T30" i="16"/>
  <c r="W32" i="16"/>
  <c r="AI32" i="16" s="1"/>
  <c r="AH43" i="16"/>
  <c r="AJ43" i="16" s="1"/>
  <c r="AH45" i="16"/>
  <c r="AJ45" i="16" s="1"/>
  <c r="W46" i="16"/>
  <c r="AI46" i="16" s="1"/>
  <c r="AH47" i="16"/>
  <c r="AJ47" i="16" s="1"/>
  <c r="W48" i="16"/>
  <c r="AI48" i="16" s="1"/>
  <c r="AH49" i="16"/>
  <c r="AJ49" i="16" s="1"/>
  <c r="AI52" i="16"/>
  <c r="AJ52" i="16" s="1"/>
  <c r="W57" i="16"/>
  <c r="AI59" i="16"/>
  <c r="AJ59" i="16" s="1"/>
  <c r="AI64" i="16"/>
  <c r="AJ64" i="16" s="1"/>
  <c r="W67" i="16"/>
  <c r="AH67" i="16" s="1"/>
  <c r="AJ67" i="16" s="1"/>
  <c r="AI69" i="16"/>
  <c r="T80" i="16"/>
  <c r="AH80" i="16"/>
  <c r="AJ80" i="16" s="1"/>
  <c r="AH89" i="16"/>
  <c r="AJ89" i="16" s="1"/>
  <c r="W93" i="16"/>
  <c r="AI93" i="16" s="1"/>
  <c r="W97" i="16"/>
  <c r="AI97" i="16" s="1"/>
  <c r="AI98" i="16"/>
  <c r="AH98" i="16"/>
  <c r="W120" i="16"/>
  <c r="AH34" i="16"/>
  <c r="AJ34" i="16" s="1"/>
  <c r="AH35" i="16"/>
  <c r="AJ35" i="16" s="1"/>
  <c r="AI36" i="16"/>
  <c r="AJ36" i="16" s="1"/>
  <c r="AH58" i="16"/>
  <c r="AJ58" i="16" s="1"/>
  <c r="AJ60" i="16"/>
  <c r="AH150" i="16"/>
  <c r="AJ150" i="16" s="1"/>
  <c r="R153" i="16"/>
  <c r="W38" i="16"/>
  <c r="AI38" i="16" s="1"/>
  <c r="AH79" i="16"/>
  <c r="AJ79" i="16" s="1"/>
  <c r="T15" i="16"/>
  <c r="AH22" i="16"/>
  <c r="AJ22" i="16" s="1"/>
  <c r="T24" i="16"/>
  <c r="W39" i="16"/>
  <c r="AH40" i="16"/>
  <c r="AJ40" i="16" s="1"/>
  <c r="W41" i="16"/>
  <c r="AH41" i="16" s="1"/>
  <c r="AJ41" i="16" s="1"/>
  <c r="AH50" i="16"/>
  <c r="AJ50" i="16" s="1"/>
  <c r="T55" i="16"/>
  <c r="W56" i="16"/>
  <c r="W61" i="16"/>
  <c r="AH62" i="16"/>
  <c r="AJ62" i="16" s="1"/>
  <c r="W66" i="16"/>
  <c r="T73" i="16"/>
  <c r="W74" i="16"/>
  <c r="AH75" i="16"/>
  <c r="AJ75" i="16" s="1"/>
  <c r="AH81" i="16"/>
  <c r="AJ81" i="16" s="1"/>
  <c r="T85" i="16"/>
  <c r="W91" i="16"/>
  <c r="W95" i="16"/>
  <c r="AI95" i="16" s="1"/>
  <c r="W116" i="16"/>
  <c r="W123" i="16"/>
  <c r="W131" i="16"/>
  <c r="W82" i="16"/>
  <c r="AH84" i="16"/>
  <c r="AJ84" i="16" s="1"/>
  <c r="W88" i="16"/>
  <c r="AI88" i="16" s="1"/>
  <c r="W94" i="16"/>
  <c r="AI94" i="16" s="1"/>
  <c r="W96" i="16"/>
  <c r="W99" i="16"/>
  <c r="AI99" i="16" s="1"/>
  <c r="T102" i="16"/>
  <c r="AH104" i="16"/>
  <c r="AJ104" i="16" s="1"/>
  <c r="W105" i="16"/>
  <c r="T115" i="16"/>
  <c r="AI115" i="16"/>
  <c r="T122" i="16"/>
  <c r="AI122" i="16"/>
  <c r="AJ122" i="16" s="1"/>
  <c r="AH124" i="16"/>
  <c r="AJ124" i="16" s="1"/>
  <c r="AH125" i="16"/>
  <c r="AI125" i="16"/>
  <c r="AH128" i="16"/>
  <c r="AJ128" i="16" s="1"/>
  <c r="T140" i="16"/>
  <c r="AH145" i="16"/>
  <c r="AJ145" i="16" s="1"/>
  <c r="T81" i="16"/>
  <c r="AG99" i="16"/>
  <c r="AG153" i="16" s="1"/>
  <c r="W107" i="16"/>
  <c r="W114" i="16"/>
  <c r="AI114" i="16" s="1"/>
  <c r="AH118" i="16"/>
  <c r="AI118" i="16"/>
  <c r="W121" i="16"/>
  <c r="AI121" i="16" s="1"/>
  <c r="W135" i="16"/>
  <c r="AI135" i="16" s="1"/>
  <c r="W139" i="16"/>
  <c r="AI139" i="16" s="1"/>
  <c r="W146" i="16"/>
  <c r="AI146" i="16" s="1"/>
  <c r="AH106" i="16"/>
  <c r="AJ106" i="16" s="1"/>
  <c r="T118" i="16"/>
  <c r="W119" i="16"/>
  <c r="W148" i="16"/>
  <c r="AH149" i="16"/>
  <c r="AJ149" i="16" s="1"/>
  <c r="T107" i="16"/>
  <c r="W108" i="16"/>
  <c r="W113" i="16"/>
  <c r="T131" i="16"/>
  <c r="T133" i="16"/>
  <c r="W134" i="16"/>
  <c r="W136" i="16"/>
  <c r="AH137" i="16"/>
  <c r="AJ137" i="16" s="1"/>
  <c r="W138" i="16"/>
  <c r="T146" i="16"/>
  <c r="W147" i="16"/>
  <c r="W152" i="16"/>
  <c r="AJ70" i="16" l="1"/>
  <c r="AJ100" i="16"/>
  <c r="AJ63" i="16"/>
  <c r="AJ115" i="16"/>
  <c r="AJ69" i="16"/>
  <c r="AJ16" i="16"/>
  <c r="AJ151" i="16"/>
  <c r="AH112" i="16"/>
  <c r="AJ112" i="16" s="1"/>
  <c r="AI133" i="16"/>
  <c r="AJ133" i="16" s="1"/>
  <c r="AH132" i="16"/>
  <c r="AJ132" i="16" s="1"/>
  <c r="AH144" i="16"/>
  <c r="AJ144" i="16" s="1"/>
  <c r="AH143" i="16"/>
  <c r="AJ143" i="16" s="1"/>
  <c r="AH139" i="16"/>
  <c r="AJ139" i="16" s="1"/>
  <c r="AH135" i="16"/>
  <c r="AJ135" i="16" s="1"/>
  <c r="AH126" i="16"/>
  <c r="AJ126" i="16" s="1"/>
  <c r="AH127" i="16"/>
  <c r="AJ127" i="16" s="1"/>
  <c r="AI90" i="16"/>
  <c r="AI25" i="16"/>
  <c r="AJ141" i="16"/>
  <c r="AH130" i="16"/>
  <c r="AJ130" i="16" s="1"/>
  <c r="AH121" i="16"/>
  <c r="AJ121" i="16" s="1"/>
  <c r="AH99" i="16"/>
  <c r="AJ99" i="16" s="1"/>
  <c r="AJ85" i="16"/>
  <c r="AH72" i="16"/>
  <c r="AJ72" i="16" s="1"/>
  <c r="AJ42" i="16"/>
  <c r="AJ26" i="16"/>
  <c r="AI66" i="16"/>
  <c r="AH66" i="16"/>
  <c r="AI39" i="16"/>
  <c r="AH39" i="16"/>
  <c r="AI138" i="16"/>
  <c r="AH138" i="16"/>
  <c r="AJ138" i="16" s="1"/>
  <c r="AH114" i="16"/>
  <c r="AJ114" i="16" s="1"/>
  <c r="AI119" i="16"/>
  <c r="AH119" i="16"/>
  <c r="AH38" i="16"/>
  <c r="AJ38" i="16" s="1"/>
  <c r="T153" i="16"/>
  <c r="AJ90" i="16"/>
  <c r="AJ55" i="16"/>
  <c r="AJ28" i="16"/>
  <c r="AJ21" i="16"/>
  <c r="AJ76" i="16"/>
  <c r="AH146" i="16"/>
  <c r="AJ146" i="16" s="1"/>
  <c r="AI113" i="16"/>
  <c r="AH113" i="16"/>
  <c r="AJ118" i="16"/>
  <c r="AH91" i="16"/>
  <c r="AI91" i="16"/>
  <c r="AI74" i="16"/>
  <c r="AH74" i="16"/>
  <c r="AI61" i="16"/>
  <c r="AH61" i="16"/>
  <c r="AI120" i="16"/>
  <c r="AH120" i="16"/>
  <c r="W153" i="16"/>
  <c r="AI15" i="16"/>
  <c r="AH32" i="16"/>
  <c r="AJ32" i="16" s="1"/>
  <c r="AJ18" i="16"/>
  <c r="AH48" i="16"/>
  <c r="AJ48" i="16" s="1"/>
  <c r="AH17" i="16"/>
  <c r="AJ17" i="16" s="1"/>
  <c r="AH95" i="16"/>
  <c r="AJ95" i="16" s="1"/>
  <c r="AI152" i="16"/>
  <c r="AH152" i="16"/>
  <c r="AI108" i="16"/>
  <c r="AH108" i="16"/>
  <c r="AH116" i="16"/>
  <c r="AI116" i="16"/>
  <c r="AH94" i="16"/>
  <c r="AJ94" i="16" s="1"/>
  <c r="AI147" i="16"/>
  <c r="AH147" i="16"/>
  <c r="AI134" i="16"/>
  <c r="AH134" i="16"/>
  <c r="AH107" i="16"/>
  <c r="AI107" i="16"/>
  <c r="AJ125" i="16"/>
  <c r="AH131" i="16"/>
  <c r="AI131" i="16"/>
  <c r="AI136" i="16"/>
  <c r="AH136" i="16"/>
  <c r="AI148" i="16"/>
  <c r="AH148" i="16"/>
  <c r="AJ148" i="16" s="1"/>
  <c r="AH97" i="16"/>
  <c r="AJ97" i="16" s="1"/>
  <c r="AI105" i="16"/>
  <c r="AH105" i="16"/>
  <c r="AI96" i="16"/>
  <c r="AH96" i="16"/>
  <c r="AI82" i="16"/>
  <c r="AH82" i="16"/>
  <c r="AI123" i="16"/>
  <c r="AH123" i="16"/>
  <c r="AI56" i="16"/>
  <c r="AH56" i="16"/>
  <c r="AJ98" i="16"/>
  <c r="AI57" i="16"/>
  <c r="AH57" i="16"/>
  <c r="AJ29" i="16"/>
  <c r="AJ25" i="16"/>
  <c r="AJ73" i="16"/>
  <c r="AH93" i="16"/>
  <c r="AJ93" i="16" s="1"/>
  <c r="AH88" i="16"/>
  <c r="AJ88" i="16" s="1"/>
  <c r="AH46" i="16"/>
  <c r="AJ46" i="16" s="1"/>
  <c r="AJ123" i="16" l="1"/>
  <c r="AJ147" i="16"/>
  <c r="AJ119" i="16"/>
  <c r="AJ116" i="16"/>
  <c r="AJ120" i="16"/>
  <c r="AJ108" i="16"/>
  <c r="AJ96" i="16"/>
  <c r="AJ61" i="16"/>
  <c r="AJ66" i="16"/>
  <c r="AJ91" i="16"/>
  <c r="AJ56" i="16"/>
  <c r="AJ82" i="16"/>
  <c r="AJ105" i="16"/>
  <c r="AJ131" i="16"/>
  <c r="AJ134" i="16"/>
  <c r="AI153" i="16"/>
  <c r="AJ15" i="16"/>
  <c r="AJ74" i="16"/>
  <c r="AJ39" i="16"/>
  <c r="AJ107" i="16"/>
  <c r="AJ57" i="16"/>
  <c r="AJ136" i="16"/>
  <c r="AJ152" i="16"/>
  <c r="AH153" i="16"/>
  <c r="AJ113" i="16"/>
  <c r="AJ153" i="16" l="1"/>
  <c r="AI157" i="16" s="1"/>
  <c r="AE153" i="15" l="1"/>
  <c r="AD153" i="15"/>
  <c r="AA153" i="15"/>
  <c r="X153" i="15"/>
  <c r="P153" i="15"/>
  <c r="P156" i="15" s="1"/>
  <c r="O156" i="15"/>
  <c r="AG152" i="15"/>
  <c r="S152" i="15"/>
  <c r="R152" i="15"/>
  <c r="Q152" i="15"/>
  <c r="N152" i="15"/>
  <c r="V152" i="15" s="1"/>
  <c r="M152" i="15"/>
  <c r="U152" i="15" s="1"/>
  <c r="B152" i="15"/>
  <c r="R151" i="15"/>
  <c r="T151" i="15" s="1"/>
  <c r="Q151" i="15"/>
  <c r="M151" i="15"/>
  <c r="U151" i="15" s="1"/>
  <c r="W151" i="15" s="1"/>
  <c r="AI151" i="15" s="1"/>
  <c r="AG150" i="15"/>
  <c r="R150" i="15"/>
  <c r="T150" i="15" s="1"/>
  <c r="Q150" i="15"/>
  <c r="M150" i="15"/>
  <c r="U150" i="15" s="1"/>
  <c r="W150" i="15" s="1"/>
  <c r="AI150" i="15" s="1"/>
  <c r="AG149" i="15"/>
  <c r="R149" i="15"/>
  <c r="T149" i="15" s="1"/>
  <c r="Q149" i="15"/>
  <c r="M149" i="15"/>
  <c r="U149" i="15" s="1"/>
  <c r="W149" i="15" s="1"/>
  <c r="AI149" i="15" s="1"/>
  <c r="AG148" i="15"/>
  <c r="S148" i="15"/>
  <c r="R148" i="15"/>
  <c r="T148" i="15" s="1"/>
  <c r="Q148" i="15"/>
  <c r="N148" i="15"/>
  <c r="V148" i="15" s="1"/>
  <c r="M148" i="15"/>
  <c r="U148" i="15" s="1"/>
  <c r="AG147" i="15"/>
  <c r="S147" i="15"/>
  <c r="R147" i="15"/>
  <c r="Q147" i="15"/>
  <c r="N147" i="15"/>
  <c r="V147" i="15" s="1"/>
  <c r="M147" i="15"/>
  <c r="U147" i="15" s="1"/>
  <c r="AG146" i="15"/>
  <c r="S146" i="15"/>
  <c r="R146" i="15"/>
  <c r="T146" i="15" s="1"/>
  <c r="Q146" i="15"/>
  <c r="N146" i="15"/>
  <c r="V146" i="15" s="1"/>
  <c r="M146" i="15"/>
  <c r="U146" i="15" s="1"/>
  <c r="Z145" i="15"/>
  <c r="AG145" i="15" s="1"/>
  <c r="S145" i="15"/>
  <c r="R145" i="15"/>
  <c r="T145" i="15" s="1"/>
  <c r="Q145" i="15"/>
  <c r="N145" i="15"/>
  <c r="V145" i="15" s="1"/>
  <c r="M145" i="15"/>
  <c r="U145" i="15" s="1"/>
  <c r="AG144" i="15"/>
  <c r="S144" i="15"/>
  <c r="R144" i="15"/>
  <c r="Q144" i="15"/>
  <c r="N144" i="15"/>
  <c r="V144" i="15" s="1"/>
  <c r="M144" i="15"/>
  <c r="U144" i="15" s="1"/>
  <c r="AC143" i="15"/>
  <c r="AG143" i="15" s="1"/>
  <c r="S143" i="15"/>
  <c r="R143" i="15"/>
  <c r="T143" i="15" s="1"/>
  <c r="Q143" i="15"/>
  <c r="N143" i="15"/>
  <c r="V143" i="15" s="1"/>
  <c r="M143" i="15"/>
  <c r="U143" i="15" s="1"/>
  <c r="AG142" i="15"/>
  <c r="S142" i="15"/>
  <c r="R142" i="15"/>
  <c r="Q142" i="15"/>
  <c r="N142" i="15"/>
  <c r="V142" i="15" s="1"/>
  <c r="M142" i="15"/>
  <c r="U142" i="15" s="1"/>
  <c r="AG141" i="15"/>
  <c r="S141" i="15"/>
  <c r="R141" i="15"/>
  <c r="T141" i="15" s="1"/>
  <c r="Q141" i="15"/>
  <c r="N141" i="15"/>
  <c r="V141" i="15" s="1"/>
  <c r="M141" i="15"/>
  <c r="U141" i="15" s="1"/>
  <c r="AC140" i="15"/>
  <c r="AG140" i="15" s="1"/>
  <c r="S140" i="15"/>
  <c r="R140" i="15"/>
  <c r="Q140" i="15"/>
  <c r="N140" i="15"/>
  <c r="V140" i="15" s="1"/>
  <c r="M140" i="15"/>
  <c r="U140" i="15" s="1"/>
  <c r="AG139" i="15"/>
  <c r="S139" i="15"/>
  <c r="R139" i="15"/>
  <c r="T139" i="15" s="1"/>
  <c r="Q139" i="15"/>
  <c r="N139" i="15"/>
  <c r="V139" i="15" s="1"/>
  <c r="M139" i="15"/>
  <c r="U139" i="15" s="1"/>
  <c r="Z138" i="15"/>
  <c r="AG138" i="15" s="1"/>
  <c r="S138" i="15"/>
  <c r="R138" i="15"/>
  <c r="Q138" i="15"/>
  <c r="N138" i="15"/>
  <c r="V138" i="15" s="1"/>
  <c r="M138" i="15"/>
  <c r="U138" i="15" s="1"/>
  <c r="Z137" i="15"/>
  <c r="AG137" i="15" s="1"/>
  <c r="S137" i="15"/>
  <c r="R137" i="15"/>
  <c r="T137" i="15" s="1"/>
  <c r="Q137" i="15"/>
  <c r="N137" i="15"/>
  <c r="V137" i="15" s="1"/>
  <c r="M137" i="15"/>
  <c r="U137" i="15" s="1"/>
  <c r="Z136" i="15"/>
  <c r="AG136" i="15" s="1"/>
  <c r="S136" i="15"/>
  <c r="R136" i="15"/>
  <c r="Q136" i="15"/>
  <c r="N136" i="15"/>
  <c r="V136" i="15" s="1"/>
  <c r="M136" i="15"/>
  <c r="U136" i="15" s="1"/>
  <c r="Z135" i="15"/>
  <c r="AG135" i="15" s="1"/>
  <c r="S135" i="15"/>
  <c r="R135" i="15"/>
  <c r="T135" i="15" s="1"/>
  <c r="Q135" i="15"/>
  <c r="N135" i="15"/>
  <c r="V135" i="15" s="1"/>
  <c r="M135" i="15"/>
  <c r="U135" i="15" s="1"/>
  <c r="Z134" i="15"/>
  <c r="AG134" i="15" s="1"/>
  <c r="S134" i="15"/>
  <c r="R134" i="15"/>
  <c r="Q134" i="15"/>
  <c r="N134" i="15"/>
  <c r="V134" i="15" s="1"/>
  <c r="M134" i="15"/>
  <c r="U134" i="15" s="1"/>
  <c r="AG133" i="15"/>
  <c r="S133" i="15"/>
  <c r="R133" i="15"/>
  <c r="Q133" i="15"/>
  <c r="N133" i="15"/>
  <c r="V133" i="15" s="1"/>
  <c r="M133" i="15"/>
  <c r="U133" i="15" s="1"/>
  <c r="Z132" i="15"/>
  <c r="AG132" i="15" s="1"/>
  <c r="S132" i="15"/>
  <c r="R132" i="15"/>
  <c r="Q132" i="15"/>
  <c r="N132" i="15"/>
  <c r="V132" i="15" s="1"/>
  <c r="M132" i="15"/>
  <c r="U132" i="15" s="1"/>
  <c r="Z131" i="15"/>
  <c r="AG131" i="15" s="1"/>
  <c r="S131" i="15"/>
  <c r="R131" i="15"/>
  <c r="Q131" i="15"/>
  <c r="N131" i="15"/>
  <c r="V131" i="15" s="1"/>
  <c r="M131" i="15"/>
  <c r="U131" i="15" s="1"/>
  <c r="AG130" i="15"/>
  <c r="S130" i="15"/>
  <c r="R130" i="15"/>
  <c r="T130" i="15" s="1"/>
  <c r="Q130" i="15"/>
  <c r="N130" i="15"/>
  <c r="V130" i="15" s="1"/>
  <c r="M130" i="15"/>
  <c r="U130" i="15" s="1"/>
  <c r="AG129" i="15"/>
  <c r="S129" i="15"/>
  <c r="R129" i="15"/>
  <c r="T129" i="15" s="1"/>
  <c r="Q129" i="15"/>
  <c r="N129" i="15"/>
  <c r="V129" i="15" s="1"/>
  <c r="M129" i="15"/>
  <c r="U129" i="15" s="1"/>
  <c r="AG128" i="15"/>
  <c r="S128" i="15"/>
  <c r="R128" i="15"/>
  <c r="Q128" i="15"/>
  <c r="N128" i="15"/>
  <c r="V128" i="15" s="1"/>
  <c r="M128" i="15"/>
  <c r="U128" i="15" s="1"/>
  <c r="Z127" i="15"/>
  <c r="AG127" i="15" s="1"/>
  <c r="S127" i="15"/>
  <c r="T127" i="15" s="1"/>
  <c r="R127" i="15"/>
  <c r="Q127" i="15"/>
  <c r="N127" i="15"/>
  <c r="V127" i="15" s="1"/>
  <c r="M127" i="15"/>
  <c r="U127" i="15" s="1"/>
  <c r="Z126" i="15"/>
  <c r="AG126" i="15" s="1"/>
  <c r="S126" i="15"/>
  <c r="R126" i="15"/>
  <c r="Q126" i="15"/>
  <c r="N126" i="15"/>
  <c r="V126" i="15" s="1"/>
  <c r="M126" i="15"/>
  <c r="U126" i="15" s="1"/>
  <c r="AG125" i="15"/>
  <c r="S125" i="15"/>
  <c r="R125" i="15"/>
  <c r="T125" i="15" s="1"/>
  <c r="Q125" i="15"/>
  <c r="N125" i="15"/>
  <c r="V125" i="15" s="1"/>
  <c r="M125" i="15"/>
  <c r="U125" i="15" s="1"/>
  <c r="Z124" i="15"/>
  <c r="AG124" i="15" s="1"/>
  <c r="S124" i="15"/>
  <c r="R124" i="15"/>
  <c r="T124" i="15" s="1"/>
  <c r="Q124" i="15"/>
  <c r="N124" i="15"/>
  <c r="V124" i="15" s="1"/>
  <c r="M124" i="15"/>
  <c r="U124" i="15" s="1"/>
  <c r="Z123" i="15"/>
  <c r="AG123" i="15" s="1"/>
  <c r="S123" i="15"/>
  <c r="R123" i="15"/>
  <c r="Q123" i="15"/>
  <c r="N123" i="15"/>
  <c r="V123" i="15" s="1"/>
  <c r="W123" i="15" s="1"/>
  <c r="AI123" i="15" s="1"/>
  <c r="M123" i="15"/>
  <c r="U123" i="15" s="1"/>
  <c r="AG122" i="15"/>
  <c r="S122" i="15"/>
  <c r="R122" i="15"/>
  <c r="T122" i="15" s="1"/>
  <c r="Q122" i="15"/>
  <c r="N122" i="15"/>
  <c r="V122" i="15" s="1"/>
  <c r="M122" i="15"/>
  <c r="U122" i="15" s="1"/>
  <c r="AG121" i="15"/>
  <c r="S121" i="15"/>
  <c r="R121" i="15"/>
  <c r="T121" i="15" s="1"/>
  <c r="Q121" i="15"/>
  <c r="N121" i="15"/>
  <c r="V121" i="15" s="1"/>
  <c r="M121" i="15"/>
  <c r="U121" i="15" s="1"/>
  <c r="AG120" i="15"/>
  <c r="S120" i="15"/>
  <c r="R120" i="15"/>
  <c r="Q120" i="15"/>
  <c r="N120" i="15"/>
  <c r="V120" i="15" s="1"/>
  <c r="M120" i="15"/>
  <c r="U120" i="15" s="1"/>
  <c r="AG119" i="15"/>
  <c r="S119" i="15"/>
  <c r="R119" i="15"/>
  <c r="Q119" i="15"/>
  <c r="N119" i="15"/>
  <c r="V119" i="15" s="1"/>
  <c r="M119" i="15"/>
  <c r="U119" i="15" s="1"/>
  <c r="AG118" i="15"/>
  <c r="T118" i="15"/>
  <c r="S118" i="15"/>
  <c r="R118" i="15"/>
  <c r="Q118" i="15"/>
  <c r="N118" i="15"/>
  <c r="V118" i="15" s="1"/>
  <c r="M118" i="15"/>
  <c r="U118" i="15" s="1"/>
  <c r="AG117" i="15"/>
  <c r="Z117" i="15"/>
  <c r="U117" i="15"/>
  <c r="S117" i="15"/>
  <c r="R117" i="15"/>
  <c r="Q117" i="15"/>
  <c r="N117" i="15"/>
  <c r="V117" i="15" s="1"/>
  <c r="M117" i="15"/>
  <c r="AG116" i="15"/>
  <c r="S116" i="15"/>
  <c r="R116" i="15"/>
  <c r="Q116" i="15"/>
  <c r="N116" i="15"/>
  <c r="V116" i="15" s="1"/>
  <c r="M116" i="15"/>
  <c r="U116" i="15" s="1"/>
  <c r="AG115" i="15"/>
  <c r="S115" i="15"/>
  <c r="R115" i="15"/>
  <c r="T115" i="15" s="1"/>
  <c r="Q115" i="15"/>
  <c r="N115" i="15"/>
  <c r="V115" i="15" s="1"/>
  <c r="M115" i="15"/>
  <c r="U115" i="15" s="1"/>
  <c r="AG114" i="15"/>
  <c r="S114" i="15"/>
  <c r="R114" i="15"/>
  <c r="T114" i="15" s="1"/>
  <c r="Q114" i="15"/>
  <c r="N114" i="15"/>
  <c r="V114" i="15" s="1"/>
  <c r="M114" i="15"/>
  <c r="U114" i="15" s="1"/>
  <c r="Z113" i="15"/>
  <c r="AG113" i="15" s="1"/>
  <c r="S113" i="15"/>
  <c r="R113" i="15"/>
  <c r="T113" i="15" s="1"/>
  <c r="Q113" i="15"/>
  <c r="N113" i="15"/>
  <c r="V113" i="15" s="1"/>
  <c r="M113" i="15"/>
  <c r="U113" i="15" s="1"/>
  <c r="Z112" i="15"/>
  <c r="AG112" i="15" s="1"/>
  <c r="S112" i="15"/>
  <c r="R112" i="15"/>
  <c r="T112" i="15" s="1"/>
  <c r="Q112" i="15"/>
  <c r="N112" i="15"/>
  <c r="V112" i="15" s="1"/>
  <c r="M112" i="15"/>
  <c r="U112" i="15" s="1"/>
  <c r="Z108" i="15"/>
  <c r="AG108" i="15" s="1"/>
  <c r="S108" i="15"/>
  <c r="R108" i="15"/>
  <c r="Q108" i="15"/>
  <c r="N108" i="15"/>
  <c r="V108" i="15" s="1"/>
  <c r="M108" i="15"/>
  <c r="U108" i="15" s="1"/>
  <c r="AG107" i="15"/>
  <c r="S107" i="15"/>
  <c r="R107" i="15"/>
  <c r="T107" i="15" s="1"/>
  <c r="Q107" i="15"/>
  <c r="N107" i="15"/>
  <c r="V107" i="15" s="1"/>
  <c r="M107" i="15"/>
  <c r="U107" i="15" s="1"/>
  <c r="AG106" i="15"/>
  <c r="S106" i="15"/>
  <c r="R106" i="15"/>
  <c r="T106" i="15" s="1"/>
  <c r="Q106" i="15"/>
  <c r="N106" i="15"/>
  <c r="V106" i="15" s="1"/>
  <c r="M106" i="15"/>
  <c r="U106" i="15" s="1"/>
  <c r="AG105" i="15"/>
  <c r="S105" i="15"/>
  <c r="R105" i="15"/>
  <c r="T105" i="15" s="1"/>
  <c r="Q105" i="15"/>
  <c r="N105" i="15"/>
  <c r="V105" i="15" s="1"/>
  <c r="M105" i="15"/>
  <c r="U105" i="15" s="1"/>
  <c r="Z104" i="15"/>
  <c r="AG104" i="15" s="1"/>
  <c r="S104" i="15"/>
  <c r="R104" i="15"/>
  <c r="Q104" i="15"/>
  <c r="N104" i="15"/>
  <c r="V104" i="15" s="1"/>
  <c r="M104" i="15"/>
  <c r="U104" i="15" s="1"/>
  <c r="AG103" i="15"/>
  <c r="S103" i="15"/>
  <c r="R103" i="15"/>
  <c r="Q103" i="15"/>
  <c r="N103" i="15"/>
  <c r="V103" i="15" s="1"/>
  <c r="M103" i="15"/>
  <c r="U103" i="15" s="1"/>
  <c r="Z102" i="15"/>
  <c r="AG102" i="15" s="1"/>
  <c r="S102" i="15"/>
  <c r="R102" i="15"/>
  <c r="Q102" i="15"/>
  <c r="N102" i="15"/>
  <c r="V102" i="15" s="1"/>
  <c r="W102" i="15" s="1"/>
  <c r="AH102" i="15" s="1"/>
  <c r="M102" i="15"/>
  <c r="U102" i="15" s="1"/>
  <c r="Z101" i="15"/>
  <c r="AG101" i="15" s="1"/>
  <c r="S101" i="15"/>
  <c r="T101" i="15" s="1"/>
  <c r="R101" i="15"/>
  <c r="Q101" i="15"/>
  <c r="N101" i="15"/>
  <c r="V101" i="15" s="1"/>
  <c r="M101" i="15"/>
  <c r="U101" i="15" s="1"/>
  <c r="AG100" i="15"/>
  <c r="S100" i="15"/>
  <c r="R100" i="15"/>
  <c r="Q100" i="15"/>
  <c r="N100" i="15"/>
  <c r="V100" i="15" s="1"/>
  <c r="M100" i="15"/>
  <c r="U100" i="15" s="1"/>
  <c r="AF99" i="15"/>
  <c r="Z99" i="15"/>
  <c r="S99" i="15"/>
  <c r="R99" i="15"/>
  <c r="T99" i="15" s="1"/>
  <c r="Q99" i="15"/>
  <c r="N99" i="15"/>
  <c r="V99" i="15" s="1"/>
  <c r="M99" i="15"/>
  <c r="U99" i="15" s="1"/>
  <c r="AG98" i="15"/>
  <c r="AF98" i="15"/>
  <c r="S98" i="15"/>
  <c r="R98" i="15"/>
  <c r="Q98" i="15"/>
  <c r="N98" i="15"/>
  <c r="V98" i="15" s="1"/>
  <c r="M98" i="15"/>
  <c r="U98" i="15" s="1"/>
  <c r="Z97" i="15"/>
  <c r="AG97" i="15" s="1"/>
  <c r="S97" i="15"/>
  <c r="R97" i="15"/>
  <c r="Q97" i="15"/>
  <c r="N97" i="15"/>
  <c r="V97" i="15" s="1"/>
  <c r="M97" i="15"/>
  <c r="U97" i="15" s="1"/>
  <c r="AG96" i="15"/>
  <c r="S96" i="15"/>
  <c r="R96" i="15"/>
  <c r="T96" i="15" s="1"/>
  <c r="Q96" i="15"/>
  <c r="N96" i="15"/>
  <c r="V96" i="15" s="1"/>
  <c r="M96" i="15"/>
  <c r="U96" i="15" s="1"/>
  <c r="Z95" i="15"/>
  <c r="AG95" i="15" s="1"/>
  <c r="S95" i="15"/>
  <c r="R95" i="15"/>
  <c r="Q95" i="15"/>
  <c r="N95" i="15"/>
  <c r="V95" i="15" s="1"/>
  <c r="M95" i="15"/>
  <c r="U95" i="15" s="1"/>
  <c r="Z94" i="15"/>
  <c r="AG94" i="15" s="1"/>
  <c r="S94" i="15"/>
  <c r="R94" i="15"/>
  <c r="Q94" i="15"/>
  <c r="N94" i="15"/>
  <c r="V94" i="15" s="1"/>
  <c r="M94" i="15"/>
  <c r="U94" i="15" s="1"/>
  <c r="Z93" i="15"/>
  <c r="AG93" i="15" s="1"/>
  <c r="S93" i="15"/>
  <c r="R93" i="15"/>
  <c r="Q93" i="15"/>
  <c r="N93" i="15"/>
  <c r="V93" i="15" s="1"/>
  <c r="M93" i="15"/>
  <c r="U93" i="15" s="1"/>
  <c r="AG92" i="15"/>
  <c r="S92" i="15"/>
  <c r="R92" i="15"/>
  <c r="Q92" i="15"/>
  <c r="N92" i="15"/>
  <c r="V92" i="15" s="1"/>
  <c r="M92" i="15"/>
  <c r="U92" i="15" s="1"/>
  <c r="AG91" i="15"/>
  <c r="S91" i="15"/>
  <c r="R91" i="15"/>
  <c r="T91" i="15" s="1"/>
  <c r="Q91" i="15"/>
  <c r="N91" i="15"/>
  <c r="V91" i="15" s="1"/>
  <c r="M91" i="15"/>
  <c r="U91" i="15" s="1"/>
  <c r="Z90" i="15"/>
  <c r="AG90" i="15" s="1"/>
  <c r="S90" i="15"/>
  <c r="R90" i="15"/>
  <c r="T90" i="15" s="1"/>
  <c r="Q90" i="15"/>
  <c r="N90" i="15"/>
  <c r="V90" i="15" s="1"/>
  <c r="W90" i="15" s="1"/>
  <c r="AI90" i="15" s="1"/>
  <c r="M90" i="15"/>
  <c r="U90" i="15" s="1"/>
  <c r="AG89" i="15"/>
  <c r="S89" i="15"/>
  <c r="R89" i="15"/>
  <c r="Q89" i="15"/>
  <c r="N89" i="15"/>
  <c r="V89" i="15" s="1"/>
  <c r="M89" i="15"/>
  <c r="U89" i="15" s="1"/>
  <c r="AG88" i="15"/>
  <c r="V88" i="15"/>
  <c r="S88" i="15"/>
  <c r="R88" i="15"/>
  <c r="Q88" i="15"/>
  <c r="N88" i="15"/>
  <c r="M88" i="15"/>
  <c r="U88" i="15" s="1"/>
  <c r="Z87" i="15"/>
  <c r="AG87" i="15" s="1"/>
  <c r="S87" i="15"/>
  <c r="T87" i="15" s="1"/>
  <c r="R87" i="15"/>
  <c r="Q87" i="15"/>
  <c r="N87" i="15"/>
  <c r="V87" i="15" s="1"/>
  <c r="M87" i="15"/>
  <c r="U87" i="15" s="1"/>
  <c r="W87" i="15" s="1"/>
  <c r="AI87" i="15" s="1"/>
  <c r="AG86" i="15"/>
  <c r="S86" i="15"/>
  <c r="R86" i="15"/>
  <c r="Q86" i="15"/>
  <c r="N86" i="15"/>
  <c r="V86" i="15" s="1"/>
  <c r="M86" i="15"/>
  <c r="U86" i="15" s="1"/>
  <c r="Z85" i="15"/>
  <c r="AG85" i="15" s="1"/>
  <c r="S85" i="15"/>
  <c r="R85" i="15"/>
  <c r="T85" i="15" s="1"/>
  <c r="Q85" i="15"/>
  <c r="N85" i="15"/>
  <c r="V85" i="15" s="1"/>
  <c r="M85" i="15"/>
  <c r="U85" i="15" s="1"/>
  <c r="AG84" i="15"/>
  <c r="S84" i="15"/>
  <c r="R84" i="15"/>
  <c r="Q84" i="15"/>
  <c r="N84" i="15"/>
  <c r="V84" i="15" s="1"/>
  <c r="M84" i="15"/>
  <c r="U84" i="15" s="1"/>
  <c r="AG83" i="15"/>
  <c r="S83" i="15"/>
  <c r="T83" i="15" s="1"/>
  <c r="R83" i="15"/>
  <c r="Q83" i="15"/>
  <c r="N83" i="15"/>
  <c r="V83" i="15" s="1"/>
  <c r="M83" i="15"/>
  <c r="U83" i="15" s="1"/>
  <c r="AG82" i="15"/>
  <c r="S82" i="15"/>
  <c r="T82" i="15" s="1"/>
  <c r="R82" i="15"/>
  <c r="Q82" i="15"/>
  <c r="N82" i="15"/>
  <c r="V82" i="15" s="1"/>
  <c r="M82" i="15"/>
  <c r="U82" i="15" s="1"/>
  <c r="AG81" i="15"/>
  <c r="S81" i="15"/>
  <c r="R81" i="15"/>
  <c r="Q81" i="15"/>
  <c r="N81" i="15"/>
  <c r="V81" i="15" s="1"/>
  <c r="M81" i="15"/>
  <c r="U81" i="15" s="1"/>
  <c r="Z80" i="15"/>
  <c r="AG80" i="15" s="1"/>
  <c r="S80" i="15"/>
  <c r="R80" i="15"/>
  <c r="T80" i="15" s="1"/>
  <c r="Q80" i="15"/>
  <c r="N80" i="15"/>
  <c r="V80" i="15" s="1"/>
  <c r="M80" i="15"/>
  <c r="U80" i="15" s="1"/>
  <c r="AG79" i="15"/>
  <c r="S79" i="15"/>
  <c r="R79" i="15"/>
  <c r="Q79" i="15"/>
  <c r="N79" i="15"/>
  <c r="V79" i="15" s="1"/>
  <c r="M79" i="15"/>
  <c r="U79" i="15" s="1"/>
  <c r="AG78" i="15"/>
  <c r="S78" i="15"/>
  <c r="R78" i="15"/>
  <c r="Q78" i="15"/>
  <c r="N78" i="15"/>
  <c r="V78" i="15" s="1"/>
  <c r="M78" i="15"/>
  <c r="U78" i="15" s="1"/>
  <c r="AG77" i="15"/>
  <c r="S77" i="15"/>
  <c r="R77" i="15"/>
  <c r="Q77" i="15"/>
  <c r="N77" i="15"/>
  <c r="V77" i="15" s="1"/>
  <c r="M77" i="15"/>
  <c r="U77" i="15" s="1"/>
  <c r="AG76" i="15"/>
  <c r="S76" i="15"/>
  <c r="R76" i="15"/>
  <c r="Q76" i="15"/>
  <c r="N76" i="15"/>
  <c r="V76" i="15" s="1"/>
  <c r="M76" i="15"/>
  <c r="U76" i="15" s="1"/>
  <c r="AG75" i="15"/>
  <c r="S75" i="15"/>
  <c r="T75" i="15" s="1"/>
  <c r="R75" i="15"/>
  <c r="Q75" i="15"/>
  <c r="N75" i="15"/>
  <c r="V75" i="15" s="1"/>
  <c r="M75" i="15"/>
  <c r="U75" i="15" s="1"/>
  <c r="AC74" i="15"/>
  <c r="AG74" i="15" s="1"/>
  <c r="S74" i="15"/>
  <c r="R74" i="15"/>
  <c r="Q74" i="15"/>
  <c r="N74" i="15"/>
  <c r="V74" i="15" s="1"/>
  <c r="M74" i="15"/>
  <c r="U74" i="15" s="1"/>
  <c r="AG73" i="15"/>
  <c r="S73" i="15"/>
  <c r="R73" i="15"/>
  <c r="T73" i="15" s="1"/>
  <c r="Q73" i="15"/>
  <c r="N73" i="15"/>
  <c r="V73" i="15" s="1"/>
  <c r="M73" i="15"/>
  <c r="U73" i="15" s="1"/>
  <c r="AG72" i="15"/>
  <c r="S72" i="15"/>
  <c r="R72" i="15"/>
  <c r="Q72" i="15"/>
  <c r="N72" i="15"/>
  <c r="V72" i="15" s="1"/>
  <c r="M72" i="15"/>
  <c r="U72" i="15" s="1"/>
  <c r="AG71" i="15"/>
  <c r="S71" i="15"/>
  <c r="T71" i="15" s="1"/>
  <c r="R71" i="15"/>
  <c r="Q71" i="15"/>
  <c r="N71" i="15"/>
  <c r="V71" i="15" s="1"/>
  <c r="M71" i="15"/>
  <c r="U71" i="15" s="1"/>
  <c r="AG70" i="15"/>
  <c r="S70" i="15"/>
  <c r="T70" i="15" s="1"/>
  <c r="R70" i="15"/>
  <c r="Q70" i="15"/>
  <c r="N70" i="15"/>
  <c r="V70" i="15" s="1"/>
  <c r="M70" i="15"/>
  <c r="U70" i="15" s="1"/>
  <c r="AG69" i="15"/>
  <c r="S69" i="15"/>
  <c r="R69" i="15"/>
  <c r="Q69" i="15"/>
  <c r="N69" i="15"/>
  <c r="V69" i="15" s="1"/>
  <c r="M69" i="15"/>
  <c r="U69" i="15" s="1"/>
  <c r="AG68" i="15"/>
  <c r="S68" i="15"/>
  <c r="R68" i="15"/>
  <c r="T68" i="15" s="1"/>
  <c r="Q68" i="15"/>
  <c r="N68" i="15"/>
  <c r="V68" i="15" s="1"/>
  <c r="M68" i="15"/>
  <c r="U68" i="15" s="1"/>
  <c r="AG67" i="15"/>
  <c r="Z67" i="15"/>
  <c r="S67" i="15"/>
  <c r="R67" i="15"/>
  <c r="Q67" i="15"/>
  <c r="N67" i="15"/>
  <c r="V67" i="15" s="1"/>
  <c r="M67" i="15"/>
  <c r="U67" i="15" s="1"/>
  <c r="AG66" i="15"/>
  <c r="U66" i="15"/>
  <c r="S66" i="15"/>
  <c r="R66" i="15"/>
  <c r="T66" i="15" s="1"/>
  <c r="Q66" i="15"/>
  <c r="N66" i="15"/>
  <c r="V66" i="15" s="1"/>
  <c r="M66" i="15"/>
  <c r="AG65" i="15"/>
  <c r="U65" i="15"/>
  <c r="S65" i="15"/>
  <c r="R65" i="15"/>
  <c r="T65" i="15" s="1"/>
  <c r="Q65" i="15"/>
  <c r="N65" i="15"/>
  <c r="V65" i="15" s="1"/>
  <c r="M65" i="15"/>
  <c r="AG64" i="15"/>
  <c r="U64" i="15"/>
  <c r="S64" i="15"/>
  <c r="R64" i="15"/>
  <c r="T64" i="15" s="1"/>
  <c r="Q64" i="15"/>
  <c r="N64" i="15"/>
  <c r="V64" i="15" s="1"/>
  <c r="M64" i="15"/>
  <c r="R63" i="15"/>
  <c r="T63" i="15" s="1"/>
  <c r="Q63" i="15"/>
  <c r="N63" i="15"/>
  <c r="V63" i="15" s="1"/>
  <c r="M63" i="15"/>
  <c r="U63" i="15" s="1"/>
  <c r="Z62" i="15"/>
  <c r="AG62" i="15" s="1"/>
  <c r="S62" i="15"/>
  <c r="R62" i="15"/>
  <c r="Q62" i="15"/>
  <c r="N62" i="15"/>
  <c r="V62" i="15" s="1"/>
  <c r="M62" i="15"/>
  <c r="U62" i="15" s="1"/>
  <c r="AF61" i="15"/>
  <c r="AG61" i="15" s="1"/>
  <c r="R61" i="15"/>
  <c r="T61" i="15" s="1"/>
  <c r="Q61" i="15"/>
  <c r="N61" i="15"/>
  <c r="V61" i="15" s="1"/>
  <c r="M61" i="15"/>
  <c r="U61" i="15" s="1"/>
  <c r="AG60" i="15"/>
  <c r="S60" i="15"/>
  <c r="R60" i="15"/>
  <c r="Q60" i="15"/>
  <c r="N60" i="15"/>
  <c r="V60" i="15" s="1"/>
  <c r="M60" i="15"/>
  <c r="U60" i="15" s="1"/>
  <c r="AG59" i="15"/>
  <c r="S59" i="15"/>
  <c r="R59" i="15"/>
  <c r="Q59" i="15"/>
  <c r="N59" i="15"/>
  <c r="V59" i="15" s="1"/>
  <c r="M59" i="15"/>
  <c r="U59" i="15" s="1"/>
  <c r="AG58" i="15"/>
  <c r="S58" i="15"/>
  <c r="R58" i="15"/>
  <c r="T58" i="15" s="1"/>
  <c r="Q58" i="15"/>
  <c r="N58" i="15"/>
  <c r="V58" i="15" s="1"/>
  <c r="M58" i="15"/>
  <c r="U58" i="15" s="1"/>
  <c r="AG57" i="15"/>
  <c r="S57" i="15"/>
  <c r="T57" i="15" s="1"/>
  <c r="R57" i="15"/>
  <c r="Q57" i="15"/>
  <c r="N57" i="15"/>
  <c r="V57" i="15" s="1"/>
  <c r="M57" i="15"/>
  <c r="U57" i="15" s="1"/>
  <c r="W57" i="15" s="1"/>
  <c r="AG56" i="15"/>
  <c r="S56" i="15"/>
  <c r="T56" i="15" s="1"/>
  <c r="R56" i="15"/>
  <c r="Q56" i="15"/>
  <c r="N56" i="15"/>
  <c r="V56" i="15" s="1"/>
  <c r="M56" i="15"/>
  <c r="U56" i="15" s="1"/>
  <c r="AG55" i="15"/>
  <c r="S55" i="15"/>
  <c r="R55" i="15"/>
  <c r="Q55" i="15"/>
  <c r="N55" i="15"/>
  <c r="V55" i="15" s="1"/>
  <c r="M55" i="15"/>
  <c r="U55" i="15" s="1"/>
  <c r="Z54" i="15"/>
  <c r="AG54" i="15" s="1"/>
  <c r="S54" i="15"/>
  <c r="R54" i="15"/>
  <c r="Q54" i="15"/>
  <c r="N54" i="15"/>
  <c r="V54" i="15" s="1"/>
  <c r="M54" i="15"/>
  <c r="U54" i="15" s="1"/>
  <c r="Z53" i="15"/>
  <c r="AG53" i="15" s="1"/>
  <c r="S53" i="15"/>
  <c r="R53" i="15"/>
  <c r="T53" i="15" s="1"/>
  <c r="Q53" i="15"/>
  <c r="N53" i="15"/>
  <c r="V53" i="15" s="1"/>
  <c r="M53" i="15"/>
  <c r="U53" i="15" s="1"/>
  <c r="AG52" i="15"/>
  <c r="S52" i="15"/>
  <c r="R52" i="15"/>
  <c r="Q52" i="15"/>
  <c r="N52" i="15"/>
  <c r="V52" i="15" s="1"/>
  <c r="M52" i="15"/>
  <c r="U52" i="15" s="1"/>
  <c r="AG51" i="15"/>
  <c r="S51" i="15"/>
  <c r="R51" i="15"/>
  <c r="N51" i="15"/>
  <c r="V51" i="15" s="1"/>
  <c r="M51" i="15"/>
  <c r="U51" i="15" s="1"/>
  <c r="AG50" i="15"/>
  <c r="S50" i="15"/>
  <c r="R50" i="15"/>
  <c r="N50" i="15"/>
  <c r="V50" i="15" s="1"/>
  <c r="M50" i="15"/>
  <c r="U50" i="15" s="1"/>
  <c r="AG49" i="15"/>
  <c r="S49" i="15"/>
  <c r="R49" i="15"/>
  <c r="Q49" i="15"/>
  <c r="N49" i="15"/>
  <c r="V49" i="15" s="1"/>
  <c r="M49" i="15"/>
  <c r="U49" i="15" s="1"/>
  <c r="Z48" i="15"/>
  <c r="AG48" i="15" s="1"/>
  <c r="S48" i="15"/>
  <c r="R48" i="15"/>
  <c r="Q48" i="15"/>
  <c r="N48" i="15"/>
  <c r="V48" i="15" s="1"/>
  <c r="M48" i="15"/>
  <c r="U48" i="15" s="1"/>
  <c r="Z47" i="15"/>
  <c r="AG47" i="15" s="1"/>
  <c r="S47" i="15"/>
  <c r="T47" i="15" s="1"/>
  <c r="R47" i="15"/>
  <c r="Q47" i="15"/>
  <c r="N47" i="15"/>
  <c r="V47" i="15" s="1"/>
  <c r="M47" i="15"/>
  <c r="U47" i="15" s="1"/>
  <c r="Z46" i="15"/>
  <c r="AG46" i="15" s="1"/>
  <c r="S46" i="15"/>
  <c r="R46" i="15"/>
  <c r="Q46" i="15"/>
  <c r="N46" i="15"/>
  <c r="V46" i="15" s="1"/>
  <c r="M46" i="15"/>
  <c r="U46" i="15" s="1"/>
  <c r="W46" i="15" s="1"/>
  <c r="AI46" i="15" s="1"/>
  <c r="Z45" i="15"/>
  <c r="AG45" i="15" s="1"/>
  <c r="S45" i="15"/>
  <c r="T45" i="15" s="1"/>
  <c r="R45" i="15"/>
  <c r="Q45" i="15"/>
  <c r="N45" i="15"/>
  <c r="V45" i="15" s="1"/>
  <c r="M45" i="15"/>
  <c r="U45" i="15" s="1"/>
  <c r="Z44" i="15"/>
  <c r="AG44" i="15" s="1"/>
  <c r="S44" i="15"/>
  <c r="R44" i="15"/>
  <c r="T44" i="15" s="1"/>
  <c r="Q44" i="15"/>
  <c r="N44" i="15"/>
  <c r="M44" i="15"/>
  <c r="U44" i="15" s="1"/>
  <c r="W44" i="15" s="1"/>
  <c r="AI44" i="15" s="1"/>
  <c r="Z43" i="15"/>
  <c r="AG43" i="15" s="1"/>
  <c r="S43" i="15"/>
  <c r="R43" i="15"/>
  <c r="T43" i="15" s="1"/>
  <c r="Q43" i="15"/>
  <c r="N43" i="15"/>
  <c r="V43" i="15" s="1"/>
  <c r="M43" i="15"/>
  <c r="U43" i="15" s="1"/>
  <c r="AF42" i="15"/>
  <c r="AG42" i="15" s="1"/>
  <c r="Z42" i="15"/>
  <c r="S42" i="15"/>
  <c r="R42" i="15"/>
  <c r="Q42" i="15"/>
  <c r="N42" i="15"/>
  <c r="V42" i="15" s="1"/>
  <c r="M42" i="15"/>
  <c r="U42" i="15" s="1"/>
  <c r="W42" i="15" s="1"/>
  <c r="AI42" i="15" s="1"/>
  <c r="AC41" i="15"/>
  <c r="AG41" i="15" s="1"/>
  <c r="S41" i="15"/>
  <c r="R41" i="15"/>
  <c r="Q41" i="15"/>
  <c r="N41" i="15"/>
  <c r="V41" i="15" s="1"/>
  <c r="M41" i="15"/>
  <c r="U41" i="15" s="1"/>
  <c r="AG40" i="15"/>
  <c r="S40" i="15"/>
  <c r="R40" i="15"/>
  <c r="Q40" i="15"/>
  <c r="N40" i="15"/>
  <c r="V40" i="15" s="1"/>
  <c r="M40" i="15"/>
  <c r="U40" i="15" s="1"/>
  <c r="AG39" i="15"/>
  <c r="S39" i="15"/>
  <c r="R39" i="15"/>
  <c r="Q39" i="15"/>
  <c r="N39" i="15"/>
  <c r="V39" i="15" s="1"/>
  <c r="M39" i="15"/>
  <c r="U39" i="15" s="1"/>
  <c r="Z38" i="15"/>
  <c r="AG38" i="15" s="1"/>
  <c r="S38" i="15"/>
  <c r="R38" i="15"/>
  <c r="T38" i="15" s="1"/>
  <c r="Q38" i="15"/>
  <c r="N38" i="15"/>
  <c r="V38" i="15" s="1"/>
  <c r="M38" i="15"/>
  <c r="U38" i="15" s="1"/>
  <c r="AG37" i="15"/>
  <c r="Z37" i="15"/>
  <c r="S37" i="15"/>
  <c r="R37" i="15"/>
  <c r="Q37" i="15"/>
  <c r="N37" i="15"/>
  <c r="V37" i="15" s="1"/>
  <c r="M37" i="15"/>
  <c r="U37" i="15" s="1"/>
  <c r="Z36" i="15"/>
  <c r="AG36" i="15" s="1"/>
  <c r="S36" i="15"/>
  <c r="R36" i="15"/>
  <c r="Q36" i="15"/>
  <c r="N36" i="15"/>
  <c r="V36" i="15" s="1"/>
  <c r="M36" i="15"/>
  <c r="U36" i="15" s="1"/>
  <c r="Z35" i="15"/>
  <c r="AG35" i="15" s="1"/>
  <c r="S35" i="15"/>
  <c r="T35" i="15" s="1"/>
  <c r="R35" i="15"/>
  <c r="Q35" i="15"/>
  <c r="N35" i="15"/>
  <c r="V35" i="15" s="1"/>
  <c r="M35" i="15"/>
  <c r="U35" i="15" s="1"/>
  <c r="Z34" i="15"/>
  <c r="AG34" i="15" s="1"/>
  <c r="S34" i="15"/>
  <c r="R34" i="15"/>
  <c r="Q34" i="15"/>
  <c r="N34" i="15"/>
  <c r="V34" i="15" s="1"/>
  <c r="M34" i="15"/>
  <c r="U34" i="15" s="1"/>
  <c r="Z33" i="15"/>
  <c r="AG33" i="15" s="1"/>
  <c r="S33" i="15"/>
  <c r="R33" i="15"/>
  <c r="Q33" i="15"/>
  <c r="N33" i="15"/>
  <c r="V33" i="15" s="1"/>
  <c r="M33" i="15"/>
  <c r="U33" i="15" s="1"/>
  <c r="AG32" i="15"/>
  <c r="S32" i="15"/>
  <c r="R32" i="15"/>
  <c r="Q32" i="15"/>
  <c r="N32" i="15"/>
  <c r="V32" i="15" s="1"/>
  <c r="M32" i="15"/>
  <c r="U32" i="15" s="1"/>
  <c r="AG31" i="15"/>
  <c r="S31" i="15"/>
  <c r="R31" i="15"/>
  <c r="Q31" i="15"/>
  <c r="N31" i="15"/>
  <c r="V31" i="15" s="1"/>
  <c r="M31" i="15"/>
  <c r="U31" i="15" s="1"/>
  <c r="Z30" i="15"/>
  <c r="AG30" i="15" s="1"/>
  <c r="S30" i="15"/>
  <c r="R30" i="15"/>
  <c r="T30" i="15" s="1"/>
  <c r="Q30" i="15"/>
  <c r="N30" i="15"/>
  <c r="V30" i="15" s="1"/>
  <c r="M30" i="15"/>
  <c r="U30" i="15" s="1"/>
  <c r="AG29" i="15"/>
  <c r="S29" i="15"/>
  <c r="R29" i="15"/>
  <c r="T29" i="15" s="1"/>
  <c r="Q29" i="15"/>
  <c r="N29" i="15"/>
  <c r="V29" i="15" s="1"/>
  <c r="M29" i="15"/>
  <c r="U29" i="15" s="1"/>
  <c r="AG28" i="15"/>
  <c r="S28" i="15"/>
  <c r="T28" i="15" s="1"/>
  <c r="R28" i="15"/>
  <c r="Q28" i="15"/>
  <c r="N28" i="15"/>
  <c r="V28" i="15" s="1"/>
  <c r="M28" i="15"/>
  <c r="U28" i="15" s="1"/>
  <c r="AG27" i="15"/>
  <c r="S27" i="15"/>
  <c r="R27" i="15"/>
  <c r="Q27" i="15"/>
  <c r="N27" i="15"/>
  <c r="V27" i="15" s="1"/>
  <c r="M27" i="15"/>
  <c r="U27" i="15" s="1"/>
  <c r="Z26" i="15"/>
  <c r="AG26" i="15" s="1"/>
  <c r="S26" i="15"/>
  <c r="R26" i="15"/>
  <c r="T26" i="15" s="1"/>
  <c r="Q26" i="15"/>
  <c r="N26" i="15"/>
  <c r="V26" i="15" s="1"/>
  <c r="M26" i="15"/>
  <c r="U26" i="15" s="1"/>
  <c r="Z25" i="15"/>
  <c r="AG25" i="15" s="1"/>
  <c r="S25" i="15"/>
  <c r="R25" i="15"/>
  <c r="Q25" i="15"/>
  <c r="N25" i="15"/>
  <c r="V25" i="15" s="1"/>
  <c r="M25" i="15"/>
  <c r="U25" i="15" s="1"/>
  <c r="AC24" i="15"/>
  <c r="Z24" i="15"/>
  <c r="AG24" i="15" s="1"/>
  <c r="S24" i="15"/>
  <c r="R24" i="15"/>
  <c r="T24" i="15" s="1"/>
  <c r="Q24" i="15"/>
  <c r="N24" i="15"/>
  <c r="V24" i="15" s="1"/>
  <c r="M24" i="15"/>
  <c r="U24" i="15" s="1"/>
  <c r="AG23" i="15"/>
  <c r="R23" i="15"/>
  <c r="T23" i="15" s="1"/>
  <c r="Q23" i="15"/>
  <c r="M23" i="15"/>
  <c r="U23" i="15" s="1"/>
  <c r="W23" i="15" s="1"/>
  <c r="AI23" i="15" s="1"/>
  <c r="Z22" i="15"/>
  <c r="AG22" i="15" s="1"/>
  <c r="S22" i="15"/>
  <c r="R22" i="15"/>
  <c r="Q22" i="15"/>
  <c r="N22" i="15"/>
  <c r="V22" i="15" s="1"/>
  <c r="M22" i="15"/>
  <c r="U22" i="15" s="1"/>
  <c r="Z21" i="15"/>
  <c r="AG21" i="15" s="1"/>
  <c r="S21" i="15"/>
  <c r="R21" i="15"/>
  <c r="Q21" i="15"/>
  <c r="N21" i="15"/>
  <c r="V21" i="15" s="1"/>
  <c r="M21" i="15"/>
  <c r="U21" i="15" s="1"/>
  <c r="AG20" i="15"/>
  <c r="S20" i="15"/>
  <c r="R20" i="15"/>
  <c r="T20" i="15" s="1"/>
  <c r="Q20" i="15"/>
  <c r="N20" i="15"/>
  <c r="V20" i="15" s="1"/>
  <c r="M20" i="15"/>
  <c r="U20" i="15" s="1"/>
  <c r="AG19" i="15"/>
  <c r="S19" i="15"/>
  <c r="R19" i="15"/>
  <c r="Q19" i="15"/>
  <c r="N19" i="15"/>
  <c r="V19" i="15" s="1"/>
  <c r="M19" i="15"/>
  <c r="U19" i="15" s="1"/>
  <c r="AG18" i="15"/>
  <c r="S18" i="15"/>
  <c r="R18" i="15"/>
  <c r="Q18" i="15"/>
  <c r="N18" i="15"/>
  <c r="V18" i="15" s="1"/>
  <c r="M18" i="15"/>
  <c r="U18" i="15" s="1"/>
  <c r="AG17" i="15"/>
  <c r="S17" i="15"/>
  <c r="R17" i="15"/>
  <c r="Q17" i="15"/>
  <c r="N17" i="15"/>
  <c r="V17" i="15" s="1"/>
  <c r="M17" i="15"/>
  <c r="U17" i="15" s="1"/>
  <c r="AG16" i="15"/>
  <c r="S16" i="15"/>
  <c r="R16" i="15"/>
  <c r="Q16" i="15"/>
  <c r="N16" i="15"/>
  <c r="V16" i="15" s="1"/>
  <c r="M16" i="15"/>
  <c r="U16" i="15" s="1"/>
  <c r="B16" i="15"/>
  <c r="B17" i="15" s="1"/>
  <c r="B18" i="15" s="1"/>
  <c r="B19" i="15" s="1"/>
  <c r="B20" i="15" s="1"/>
  <c r="B21" i="15" s="1"/>
  <c r="B22" i="15" s="1"/>
  <c r="B23" i="15" s="1"/>
  <c r="B24" i="15" s="1"/>
  <c r="B25" i="15" s="1"/>
  <c r="B26" i="15" s="1"/>
  <c r="B27" i="15" s="1"/>
  <c r="B28" i="15" s="1"/>
  <c r="B29" i="15" s="1"/>
  <c r="B30" i="15" s="1"/>
  <c r="B31" i="15" s="1"/>
  <c r="B32" i="15" s="1"/>
  <c r="B33" i="15" s="1"/>
  <c r="B34" i="15" s="1"/>
  <c r="B35" i="15" s="1"/>
  <c r="B36" i="15" s="1"/>
  <c r="B37" i="15" s="1"/>
  <c r="B38" i="15" s="1"/>
  <c r="B39" i="15" s="1"/>
  <c r="B40" i="15" s="1"/>
  <c r="B41" i="15" s="1"/>
  <c r="B42" i="15" s="1"/>
  <c r="B43" i="15" s="1"/>
  <c r="B44" i="15" s="1"/>
  <c r="AG15" i="15"/>
  <c r="Z15" i="15"/>
  <c r="S15" i="15"/>
  <c r="R15" i="15"/>
  <c r="Q15" i="15"/>
  <c r="N15" i="15"/>
  <c r="V15" i="15" s="1"/>
  <c r="M15" i="15"/>
  <c r="U15" i="15" s="1"/>
  <c r="W15" i="15" s="1"/>
  <c r="AI15" i="15" s="1"/>
  <c r="T16" i="15" l="1"/>
  <c r="T27" i="15"/>
  <c r="T36" i="15"/>
  <c r="W39" i="15"/>
  <c r="T39" i="15"/>
  <c r="T41" i="15"/>
  <c r="T46" i="15"/>
  <c r="T48" i="15"/>
  <c r="T69" i="15"/>
  <c r="T72" i="15"/>
  <c r="W73" i="15"/>
  <c r="AI73" i="15" s="1"/>
  <c r="T77" i="15"/>
  <c r="W93" i="15"/>
  <c r="AI93" i="15" s="1"/>
  <c r="T93" i="15"/>
  <c r="T95" i="15"/>
  <c r="T97" i="15"/>
  <c r="T100" i="15"/>
  <c r="T103" i="15"/>
  <c r="W122" i="15"/>
  <c r="AI122" i="15" s="1"/>
  <c r="W124" i="15"/>
  <c r="W131" i="15"/>
  <c r="AI131" i="15" s="1"/>
  <c r="T131" i="15"/>
  <c r="W133" i="15"/>
  <c r="AI133" i="15" s="1"/>
  <c r="T133" i="15"/>
  <c r="W135" i="15"/>
  <c r="AI135" i="15" s="1"/>
  <c r="W137" i="15"/>
  <c r="AI137" i="15" s="1"/>
  <c r="W72" i="15"/>
  <c r="AI72" i="15" s="1"/>
  <c r="T17" i="15"/>
  <c r="T19" i="15"/>
  <c r="T25" i="15"/>
  <c r="T42" i="15"/>
  <c r="T60" i="15"/>
  <c r="W68" i="15"/>
  <c r="AI68" i="15" s="1"/>
  <c r="T74" i="15"/>
  <c r="T79" i="15"/>
  <c r="T86" i="15"/>
  <c r="T88" i="15"/>
  <c r="T89" i="15"/>
  <c r="T92" i="15"/>
  <c r="T104" i="15"/>
  <c r="W106" i="15"/>
  <c r="AI106" i="15" s="1"/>
  <c r="W120" i="15"/>
  <c r="W33" i="15"/>
  <c r="AI33" i="15" s="1"/>
  <c r="W34" i="15"/>
  <c r="AI34" i="15" s="1"/>
  <c r="W52" i="15"/>
  <c r="T120" i="15"/>
  <c r="T123" i="15"/>
  <c r="W126" i="15"/>
  <c r="AI126" i="15" s="1"/>
  <c r="T134" i="15"/>
  <c r="T138" i="15"/>
  <c r="W140" i="15"/>
  <c r="T140" i="15"/>
  <c r="T142" i="15"/>
  <c r="W143" i="15"/>
  <c r="AI143" i="15" s="1"/>
  <c r="T147" i="15"/>
  <c r="W37" i="15"/>
  <c r="AI37" i="15" s="1"/>
  <c r="W38" i="15"/>
  <c r="AI38" i="15" s="1"/>
  <c r="W49" i="15"/>
  <c r="AI49" i="15" s="1"/>
  <c r="T49" i="15"/>
  <c r="T51" i="15"/>
  <c r="W55" i="15"/>
  <c r="W85" i="15"/>
  <c r="AI85" i="15" s="1"/>
  <c r="W91" i="15"/>
  <c r="W98" i="15"/>
  <c r="W134" i="15"/>
  <c r="AH134" i="15" s="1"/>
  <c r="W142" i="15"/>
  <c r="W147" i="15"/>
  <c r="AH147" i="15" s="1"/>
  <c r="W21" i="15"/>
  <c r="AI21" i="15" s="1"/>
  <c r="W26" i="15"/>
  <c r="AI26" i="15" s="1"/>
  <c r="T18" i="15"/>
  <c r="T22" i="15"/>
  <c r="W32" i="15"/>
  <c r="T32" i="15"/>
  <c r="T50" i="15"/>
  <c r="W54" i="15"/>
  <c r="AI54" i="15" s="1"/>
  <c r="T54" i="15"/>
  <c r="T62" i="15"/>
  <c r="W63" i="15"/>
  <c r="W67" i="15"/>
  <c r="T67" i="15"/>
  <c r="T78" i="15"/>
  <c r="W84" i="15"/>
  <c r="AI84" i="15" s="1"/>
  <c r="T94" i="15"/>
  <c r="T108" i="15"/>
  <c r="W112" i="15"/>
  <c r="AI112" i="15" s="1"/>
  <c r="W113" i="15"/>
  <c r="W114" i="15"/>
  <c r="AI114" i="15" s="1"/>
  <c r="T117" i="15"/>
  <c r="T119" i="15"/>
  <c r="W125" i="15"/>
  <c r="AI125" i="15" s="1"/>
  <c r="T132" i="15"/>
  <c r="W141" i="15"/>
  <c r="AH15" i="15"/>
  <c r="AJ15" i="15" s="1"/>
  <c r="W22" i="15"/>
  <c r="AI22" i="15" s="1"/>
  <c r="T31" i="15"/>
  <c r="T34" i="15"/>
  <c r="W35" i="15"/>
  <c r="AI35" i="15" s="1"/>
  <c r="T52" i="15"/>
  <c r="W64" i="15"/>
  <c r="W65" i="15"/>
  <c r="W71" i="15"/>
  <c r="W76" i="15"/>
  <c r="W80" i="15"/>
  <c r="AH80" i="15" s="1"/>
  <c r="AJ80" i="15" s="1"/>
  <c r="W83" i="15"/>
  <c r="AI83" i="15" s="1"/>
  <c r="W95" i="15"/>
  <c r="AI95" i="15" s="1"/>
  <c r="AG99" i="15"/>
  <c r="W101" i="15"/>
  <c r="AI101" i="15" s="1"/>
  <c r="W132" i="15"/>
  <c r="AI132" i="15" s="1"/>
  <c r="W152" i="15"/>
  <c r="AH152" i="15" s="1"/>
  <c r="W148" i="15"/>
  <c r="AI148" i="15" s="1"/>
  <c r="W138" i="15"/>
  <c r="AI138" i="15" s="1"/>
  <c r="W128" i="15"/>
  <c r="AI128" i="15" s="1"/>
  <c r="W119" i="15"/>
  <c r="AH119" i="15" s="1"/>
  <c r="W104" i="15"/>
  <c r="AI104" i="15" s="1"/>
  <c r="W97" i="15"/>
  <c r="AI97" i="15" s="1"/>
  <c r="W89" i="15"/>
  <c r="AI89" i="15" s="1"/>
  <c r="W78" i="15"/>
  <c r="AH78" i="15" s="1"/>
  <c r="W69" i="15"/>
  <c r="AI69" i="15" s="1"/>
  <c r="W59" i="15"/>
  <c r="AH59" i="15" s="1"/>
  <c r="W43" i="15"/>
  <c r="AH43" i="15" s="1"/>
  <c r="W40" i="15"/>
  <c r="AI40" i="15" s="1"/>
  <c r="W31" i="15"/>
  <c r="AI31" i="15" s="1"/>
  <c r="AH142" i="15"/>
  <c r="AJ142" i="15" s="1"/>
  <c r="AI142" i="15"/>
  <c r="AH143" i="15"/>
  <c r="AJ143" i="15" s="1"/>
  <c r="AH122" i="15"/>
  <c r="AJ122" i="15" s="1"/>
  <c r="AH150" i="15"/>
  <c r="AJ150" i="15" s="1"/>
  <c r="AH123" i="15"/>
  <c r="AJ123" i="15" s="1"/>
  <c r="AH131" i="15"/>
  <c r="AJ131" i="15" s="1"/>
  <c r="AH135" i="15"/>
  <c r="AJ135" i="15" s="1"/>
  <c r="AI147" i="15"/>
  <c r="AJ147" i="15" s="1"/>
  <c r="AH113" i="15"/>
  <c r="AI113" i="15"/>
  <c r="W115" i="15"/>
  <c r="AI115" i="15" s="1"/>
  <c r="AH114" i="15"/>
  <c r="AJ114" i="15" s="1"/>
  <c r="W108" i="15"/>
  <c r="AI108" i="15" s="1"/>
  <c r="AH91" i="15"/>
  <c r="AI91" i="15"/>
  <c r="AH90" i="15"/>
  <c r="AJ90" i="15" s="1"/>
  <c r="W50" i="15"/>
  <c r="AI50" i="15" s="1"/>
  <c r="W45" i="15"/>
  <c r="AI45" i="15" s="1"/>
  <c r="AI43" i="15"/>
  <c r="AH44" i="15"/>
  <c r="AJ44" i="15" s="1"/>
  <c r="AI39" i="15"/>
  <c r="AH39" i="15"/>
  <c r="AI32" i="15"/>
  <c r="AH32" i="15"/>
  <c r="U153" i="15"/>
  <c r="AG153" i="15"/>
  <c r="W18" i="15"/>
  <c r="AI18" i="15" s="1"/>
  <c r="W19" i="15"/>
  <c r="AI19" i="15" s="1"/>
  <c r="AH23" i="15"/>
  <c r="AJ23" i="15" s="1"/>
  <c r="AH26" i="15"/>
  <c r="AJ26" i="15" s="1"/>
  <c r="W29" i="15"/>
  <c r="AI29" i="15" s="1"/>
  <c r="W30" i="15"/>
  <c r="AI30" i="15" s="1"/>
  <c r="AH35" i="15"/>
  <c r="AJ35" i="15" s="1"/>
  <c r="AH49" i="15"/>
  <c r="AJ49" i="15" s="1"/>
  <c r="AI55" i="15"/>
  <c r="AH55" i="15"/>
  <c r="AJ55" i="15" s="1"/>
  <c r="AI57" i="15"/>
  <c r="AH57" i="15"/>
  <c r="AI64" i="15"/>
  <c r="AH64" i="15"/>
  <c r="AJ64" i="15" s="1"/>
  <c r="AH98" i="15"/>
  <c r="AI98" i="15"/>
  <c r="Q153" i="15"/>
  <c r="W20" i="15"/>
  <c r="AH20" i="15" s="1"/>
  <c r="AJ20" i="15" s="1"/>
  <c r="T21" i="15"/>
  <c r="W24" i="15"/>
  <c r="AI24" i="15" s="1"/>
  <c r="T33" i="15"/>
  <c r="W36" i="15"/>
  <c r="T37" i="15"/>
  <c r="T40" i="15"/>
  <c r="AI76" i="15"/>
  <c r="AH76" i="15"/>
  <c r="AJ76" i="15" s="1"/>
  <c r="AH22" i="15"/>
  <c r="AJ22" i="15" s="1"/>
  <c r="W25" i="15"/>
  <c r="AI25" i="15" s="1"/>
  <c r="AH34" i="15"/>
  <c r="AJ34" i="15" s="1"/>
  <c r="AH38" i="15"/>
  <c r="AJ38" i="15" s="1"/>
  <c r="AH42" i="15"/>
  <c r="AJ42" i="15" s="1"/>
  <c r="AH46" i="15"/>
  <c r="AJ46" i="15" s="1"/>
  <c r="AI52" i="15"/>
  <c r="AH52" i="15"/>
  <c r="AH63" i="15"/>
  <c r="AI63" i="15"/>
  <c r="S153" i="15"/>
  <c r="W16" i="15"/>
  <c r="AI16" i="15" s="1"/>
  <c r="W17" i="15"/>
  <c r="AI17" i="15" s="1"/>
  <c r="W27" i="15"/>
  <c r="AI27" i="15" s="1"/>
  <c r="W28" i="15"/>
  <c r="AI28" i="15" s="1"/>
  <c r="AH29" i="15"/>
  <c r="AJ29" i="15" s="1"/>
  <c r="AH33" i="15"/>
  <c r="AJ33" i="15" s="1"/>
  <c r="AH37" i="15"/>
  <c r="AJ37" i="15" s="1"/>
  <c r="W47" i="15"/>
  <c r="AI47" i="15" s="1"/>
  <c r="AI71" i="15"/>
  <c r="AH71" i="15"/>
  <c r="AH120" i="15"/>
  <c r="AI120" i="15"/>
  <c r="R153" i="15"/>
  <c r="V153" i="15"/>
  <c r="AC153" i="15"/>
  <c r="W41" i="15"/>
  <c r="AH41" i="15" s="1"/>
  <c r="AJ41" i="15" s="1"/>
  <c r="W51" i="15"/>
  <c r="AI51" i="15" s="1"/>
  <c r="W56" i="15"/>
  <c r="AI56" i="15" s="1"/>
  <c r="W60" i="15"/>
  <c r="AI60" i="15" s="1"/>
  <c r="W61" i="15"/>
  <c r="W77" i="15"/>
  <c r="AI77" i="15" s="1"/>
  <c r="W81" i="15"/>
  <c r="AH85" i="15"/>
  <c r="AJ85" i="15" s="1"/>
  <c r="AJ91" i="15"/>
  <c r="AH101" i="15"/>
  <c r="AJ101" i="15" s="1"/>
  <c r="AH106" i="15"/>
  <c r="AJ106" i="15" s="1"/>
  <c r="AH126" i="15"/>
  <c r="AJ126" i="15" s="1"/>
  <c r="AH149" i="15"/>
  <c r="AJ149" i="15" s="1"/>
  <c r="W48" i="15"/>
  <c r="AI48" i="15" s="1"/>
  <c r="W53" i="15"/>
  <c r="AH53" i="15" s="1"/>
  <c r="AJ53" i="15" s="1"/>
  <c r="AH54" i="15"/>
  <c r="AJ54" i="15" s="1"/>
  <c r="W62" i="15"/>
  <c r="AH65" i="15"/>
  <c r="AJ65" i="15" s="1"/>
  <c r="W66" i="15"/>
  <c r="AI66" i="15" s="1"/>
  <c r="AH67" i="15"/>
  <c r="AJ67" i="15" s="1"/>
  <c r="W70" i="15"/>
  <c r="AI70" i="15" s="1"/>
  <c r="AH73" i="15"/>
  <c r="AJ73" i="15" s="1"/>
  <c r="W74" i="15"/>
  <c r="AI74" i="15" s="1"/>
  <c r="AH84" i="15"/>
  <c r="AJ84" i="15" s="1"/>
  <c r="AH132" i="15"/>
  <c r="AJ132" i="15" s="1"/>
  <c r="T15" i="15"/>
  <c r="Z153" i="15"/>
  <c r="AH40" i="15"/>
  <c r="AJ40" i="15" s="1"/>
  <c r="AH51" i="15"/>
  <c r="AJ51" i="15" s="1"/>
  <c r="T55" i="15"/>
  <c r="W58" i="15"/>
  <c r="AI58" i="15" s="1"/>
  <c r="T59" i="15"/>
  <c r="AH60" i="15"/>
  <c r="AJ60" i="15" s="1"/>
  <c r="AH68" i="15"/>
  <c r="AJ68" i="15" s="1"/>
  <c r="AH72" i="15"/>
  <c r="AJ72" i="15" s="1"/>
  <c r="W75" i="15"/>
  <c r="AI75" i="15" s="1"/>
  <c r="T76" i="15"/>
  <c r="W79" i="15"/>
  <c r="AI79" i="15" s="1"/>
  <c r="W82" i="15"/>
  <c r="AI82" i="15" s="1"/>
  <c r="AH83" i="15"/>
  <c r="AJ83" i="15" s="1"/>
  <c r="T84" i="15"/>
  <c r="W86" i="15"/>
  <c r="AI86" i="15" s="1"/>
  <c r="AI102" i="15"/>
  <c r="AJ102" i="15" s="1"/>
  <c r="AI134" i="15"/>
  <c r="AJ134" i="15" s="1"/>
  <c r="AF153" i="15"/>
  <c r="T81" i="15"/>
  <c r="AH93" i="15"/>
  <c r="AJ93" i="15" s="1"/>
  <c r="W94" i="15"/>
  <c r="AI94" i="15" s="1"/>
  <c r="AH95" i="15"/>
  <c r="AJ95" i="15" s="1"/>
  <c r="W96" i="15"/>
  <c r="W99" i="15"/>
  <c r="AI99" i="15" s="1"/>
  <c r="T102" i="15"/>
  <c r="W105" i="15"/>
  <c r="W116" i="15"/>
  <c r="T128" i="15"/>
  <c r="W146" i="15"/>
  <c r="AI146" i="15" s="1"/>
  <c r="T152" i="15"/>
  <c r="AH87" i="15"/>
  <c r="AJ87" i="15" s="1"/>
  <c r="W88" i="15"/>
  <c r="W92" i="15"/>
  <c r="AI92" i="15" s="1"/>
  <c r="T98" i="15"/>
  <c r="W100" i="15"/>
  <c r="W103" i="15"/>
  <c r="AI103" i="15" s="1"/>
  <c r="W107" i="15"/>
  <c r="AI107" i="15" s="1"/>
  <c r="W118" i="15"/>
  <c r="AI118" i="15" s="1"/>
  <c r="AH124" i="15"/>
  <c r="AJ124" i="15" s="1"/>
  <c r="W127" i="15"/>
  <c r="AI127" i="15" s="1"/>
  <c r="W129" i="15"/>
  <c r="AH133" i="15"/>
  <c r="AJ133" i="15" s="1"/>
  <c r="W136" i="15"/>
  <c r="AH137" i="15"/>
  <c r="AJ137" i="15" s="1"/>
  <c r="AH140" i="15"/>
  <c r="AJ140" i="15" s="1"/>
  <c r="AH141" i="15"/>
  <c r="AI141" i="15"/>
  <c r="W144" i="15"/>
  <c r="AH115" i="15"/>
  <c r="AJ115" i="15" s="1"/>
  <c r="AH125" i="15"/>
  <c r="AJ125" i="15" s="1"/>
  <c r="W139" i="15"/>
  <c r="AH107" i="15"/>
  <c r="AJ107" i="15" s="1"/>
  <c r="AH112" i="15"/>
  <c r="AJ112" i="15" s="1"/>
  <c r="T116" i="15"/>
  <c r="W117" i="15"/>
  <c r="AI117" i="15" s="1"/>
  <c r="W121" i="15"/>
  <c r="T126" i="15"/>
  <c r="W130" i="15"/>
  <c r="AI130" i="15" s="1"/>
  <c r="T136" i="15"/>
  <c r="T144" i="15"/>
  <c r="W145" i="15"/>
  <c r="AI145" i="15" s="1"/>
  <c r="AH146" i="15"/>
  <c r="AJ146" i="15" s="1"/>
  <c r="AH151" i="15"/>
  <c r="AJ151" i="15" s="1"/>
  <c r="AJ113" i="15" l="1"/>
  <c r="AH45" i="15"/>
  <c r="AJ45" i="15" s="1"/>
  <c r="AJ32" i="15"/>
  <c r="AJ43" i="15"/>
  <c r="AH58" i="15"/>
  <c r="AJ58" i="15" s="1"/>
  <c r="AH145" i="15"/>
  <c r="AJ145" i="15" s="1"/>
  <c r="AH94" i="15"/>
  <c r="AJ94" i="15" s="1"/>
  <c r="AH21" i="15"/>
  <c r="AJ21" i="15" s="1"/>
  <c r="T153" i="15"/>
  <c r="AI152" i="15"/>
  <c r="AJ152" i="15" s="1"/>
  <c r="AH148" i="15"/>
  <c r="AJ148" i="15" s="1"/>
  <c r="AH138" i="15"/>
  <c r="AJ138" i="15" s="1"/>
  <c r="AH128" i="15"/>
  <c r="AJ128" i="15" s="1"/>
  <c r="AI119" i="15"/>
  <c r="AJ119" i="15" s="1"/>
  <c r="AH104" i="15"/>
  <c r="AJ104" i="15" s="1"/>
  <c r="AH97" i="15"/>
  <c r="AJ97" i="15" s="1"/>
  <c r="AH89" i="15"/>
  <c r="AJ89" i="15" s="1"/>
  <c r="AI78" i="15"/>
  <c r="AJ78" i="15" s="1"/>
  <c r="AH77" i="15"/>
  <c r="AJ77" i="15" s="1"/>
  <c r="AH69" i="15"/>
  <c r="AJ69" i="15" s="1"/>
  <c r="AI59" i="15"/>
  <c r="AJ59" i="15" s="1"/>
  <c r="AH31" i="15"/>
  <c r="AJ31" i="15" s="1"/>
  <c r="AH19" i="15"/>
  <c r="AJ19" i="15" s="1"/>
  <c r="AH108" i="15"/>
  <c r="AJ108" i="15" s="1"/>
  <c r="AJ98" i="15"/>
  <c r="AH82" i="15"/>
  <c r="AJ82" i="15" s="1"/>
  <c r="AH70" i="15"/>
  <c r="AJ70" i="15" s="1"/>
  <c r="AH50" i="15"/>
  <c r="AJ50" i="15" s="1"/>
  <c r="AH30" i="15"/>
  <c r="AJ30" i="15" s="1"/>
  <c r="AH28" i="15"/>
  <c r="AJ28" i="15" s="1"/>
  <c r="AH24" i="15"/>
  <c r="AJ24" i="15" s="1"/>
  <c r="AH17" i="15"/>
  <c r="AJ17" i="15" s="1"/>
  <c r="AI139" i="15"/>
  <c r="AH139" i="15"/>
  <c r="AI136" i="15"/>
  <c r="AH136" i="15"/>
  <c r="AI88" i="15"/>
  <c r="AH88" i="15"/>
  <c r="AH116" i="15"/>
  <c r="AI116" i="15"/>
  <c r="AH117" i="15"/>
  <c r="AJ117" i="15" s="1"/>
  <c r="AH99" i="15"/>
  <c r="AJ99" i="15" s="1"/>
  <c r="AI100" i="15"/>
  <c r="AH100" i="15"/>
  <c r="AJ100" i="15" s="1"/>
  <c r="AI96" i="15"/>
  <c r="AH96" i="15"/>
  <c r="AH81" i="15"/>
  <c r="AI81" i="15"/>
  <c r="AJ120" i="15"/>
  <c r="AH18" i="15"/>
  <c r="AJ18" i="15" s="1"/>
  <c r="AI121" i="15"/>
  <c r="AH121" i="15"/>
  <c r="AJ121" i="15" s="1"/>
  <c r="AH129" i="15"/>
  <c r="AI129" i="15"/>
  <c r="AH79" i="15"/>
  <c r="AJ79" i="15" s="1"/>
  <c r="AH130" i="15"/>
  <c r="AJ130" i="15" s="1"/>
  <c r="AH66" i="15"/>
  <c r="AJ66" i="15" s="1"/>
  <c r="AJ63" i="15"/>
  <c r="AH27" i="15"/>
  <c r="AJ27" i="15" s="1"/>
  <c r="AH16" i="15"/>
  <c r="AJ16" i="15" s="1"/>
  <c r="AH48" i="15"/>
  <c r="AJ48" i="15" s="1"/>
  <c r="AI36" i="15"/>
  <c r="AH36" i="15"/>
  <c r="W153" i="15"/>
  <c r="AJ141" i="15"/>
  <c r="AI105" i="15"/>
  <c r="AH105" i="15"/>
  <c r="AH118" i="15"/>
  <c r="AJ118" i="15" s="1"/>
  <c r="AH144" i="15"/>
  <c r="AI144" i="15"/>
  <c r="AH103" i="15"/>
  <c r="AJ103" i="15" s="1"/>
  <c r="AH56" i="15"/>
  <c r="AJ56" i="15" s="1"/>
  <c r="AH75" i="15"/>
  <c r="AJ75" i="15" s="1"/>
  <c r="AI62" i="15"/>
  <c r="AH62" i="15"/>
  <c r="AH127" i="15"/>
  <c r="AJ127" i="15" s="1"/>
  <c r="AH86" i="15"/>
  <c r="AJ86" i="15" s="1"/>
  <c r="AI61" i="15"/>
  <c r="AH61" i="15"/>
  <c r="AH92" i="15"/>
  <c r="AJ92" i="15" s="1"/>
  <c r="AJ71" i="15"/>
  <c r="AJ52" i="15"/>
  <c r="AH74" i="15"/>
  <c r="AJ74" i="15" s="1"/>
  <c r="AH47" i="15"/>
  <c r="AJ47" i="15" s="1"/>
  <c r="AJ57" i="15"/>
  <c r="AH25" i="15"/>
  <c r="AJ25" i="15" s="1"/>
  <c r="AJ39" i="15"/>
  <c r="AG61" i="13"/>
  <c r="AF99" i="13"/>
  <c r="AF98" i="13"/>
  <c r="AF61" i="13"/>
  <c r="AF42" i="13"/>
  <c r="AJ88" i="15" l="1"/>
  <c r="AJ139" i="15"/>
  <c r="AJ36" i="15"/>
  <c r="AJ105" i="15"/>
  <c r="AI153" i="15"/>
  <c r="AJ96" i="15"/>
  <c r="AJ61" i="15"/>
  <c r="AJ62" i="15"/>
  <c r="AJ136" i="15"/>
  <c r="AJ144" i="15"/>
  <c r="AJ129" i="15"/>
  <c r="AH153" i="15"/>
  <c r="AJ81" i="15"/>
  <c r="AJ116" i="15"/>
  <c r="AJ153" i="15" l="1"/>
  <c r="AI157" i="15" s="1"/>
  <c r="AG23" i="13" l="1"/>
  <c r="AC143" i="13"/>
  <c r="AC140" i="13"/>
  <c r="AC74" i="13"/>
  <c r="AC41" i="13"/>
  <c r="Z22" i="13"/>
  <c r="Z21" i="13"/>
  <c r="M23" i="13" l="1"/>
  <c r="U23" i="13" s="1"/>
  <c r="W23" i="13" s="1"/>
  <c r="AI23" i="13" s="1"/>
  <c r="AH23" i="13" l="1"/>
  <c r="AJ23" i="13" s="1"/>
  <c r="AG51" i="13" l="1"/>
  <c r="S51" i="13"/>
  <c r="R51" i="13"/>
  <c r="N51" i="13"/>
  <c r="V51" i="13" s="1"/>
  <c r="M51" i="13"/>
  <c r="U51" i="13" s="1"/>
  <c r="M147" i="13"/>
  <c r="U147" i="13" s="1"/>
  <c r="N147" i="13"/>
  <c r="V147" i="13" s="1"/>
  <c r="R147" i="13"/>
  <c r="S147" i="13"/>
  <c r="AG147" i="13"/>
  <c r="AG129" i="13"/>
  <c r="S129" i="13"/>
  <c r="R129" i="13"/>
  <c r="Q129" i="13"/>
  <c r="N129" i="13"/>
  <c r="V129" i="13" s="1"/>
  <c r="M129" i="13"/>
  <c r="U129" i="13" s="1"/>
  <c r="W147" i="13" l="1"/>
  <c r="AI147" i="13" s="1"/>
  <c r="T51" i="13"/>
  <c r="W51" i="13"/>
  <c r="AI51" i="13" s="1"/>
  <c r="T147" i="13"/>
  <c r="AH147" i="13"/>
  <c r="W129" i="13"/>
  <c r="AI129" i="13" s="1"/>
  <c r="T129" i="13"/>
  <c r="AH51" i="13" l="1"/>
  <c r="AJ51" i="13" s="1"/>
  <c r="AH129" i="13"/>
  <c r="AJ129" i="13" s="1"/>
  <c r="AJ147" i="13"/>
  <c r="AG116" i="13" l="1"/>
  <c r="S116" i="13"/>
  <c r="R116" i="13"/>
  <c r="Q116" i="13"/>
  <c r="N116" i="13"/>
  <c r="V116" i="13" s="1"/>
  <c r="M116" i="13"/>
  <c r="U116" i="13" s="1"/>
  <c r="Z112" i="13"/>
  <c r="AG112" i="13" s="1"/>
  <c r="S112" i="13"/>
  <c r="Q112" i="13"/>
  <c r="N112" i="13"/>
  <c r="V112" i="13" s="1"/>
  <c r="M112" i="13"/>
  <c r="U112" i="13" s="1"/>
  <c r="Z102" i="13"/>
  <c r="AG102" i="13" s="1"/>
  <c r="M102" i="13"/>
  <c r="U102" i="13" s="1"/>
  <c r="N102" i="13"/>
  <c r="V102" i="13" s="1"/>
  <c r="Q102" i="13"/>
  <c r="R102" i="13"/>
  <c r="S102" i="13"/>
  <c r="Z101" i="13"/>
  <c r="AG101" i="13" s="1"/>
  <c r="S101" i="13"/>
  <c r="R101" i="13"/>
  <c r="Q101" i="13"/>
  <c r="N101" i="13"/>
  <c r="V101" i="13" s="1"/>
  <c r="M101" i="13"/>
  <c r="U101" i="13" s="1"/>
  <c r="R63" i="13"/>
  <c r="T63" i="13" s="1"/>
  <c r="Q63" i="13"/>
  <c r="N63" i="13"/>
  <c r="V63" i="13" s="1"/>
  <c r="M63" i="13"/>
  <c r="U63" i="13" s="1"/>
  <c r="Q61" i="13"/>
  <c r="R61" i="13"/>
  <c r="T61" i="13" s="1"/>
  <c r="M61" i="13"/>
  <c r="U61" i="13" s="1"/>
  <c r="N61" i="13"/>
  <c r="V61" i="13" s="1"/>
  <c r="M60" i="13"/>
  <c r="U60" i="13" s="1"/>
  <c r="N60" i="13"/>
  <c r="V60" i="13" s="1"/>
  <c r="Q60" i="13"/>
  <c r="R60" i="13"/>
  <c r="S60" i="13"/>
  <c r="AG60" i="13"/>
  <c r="AG50" i="13"/>
  <c r="S50" i="13"/>
  <c r="R50" i="13"/>
  <c r="N50" i="13"/>
  <c r="V50" i="13" s="1"/>
  <c r="M50" i="13"/>
  <c r="U50" i="13" s="1"/>
  <c r="Z48" i="13"/>
  <c r="AG48" i="13" s="1"/>
  <c r="M48" i="13"/>
  <c r="U48" i="13" s="1"/>
  <c r="N48" i="13"/>
  <c r="V48" i="13" s="1"/>
  <c r="Q48" i="13"/>
  <c r="R48" i="13"/>
  <c r="S48" i="13"/>
  <c r="N44" i="13"/>
  <c r="W101" i="13" l="1"/>
  <c r="AI101" i="13" s="1"/>
  <c r="W60" i="13"/>
  <c r="AI60" i="13" s="1"/>
  <c r="T116" i="13"/>
  <c r="W112" i="13"/>
  <c r="AI112" i="13" s="1"/>
  <c r="T50" i="13"/>
  <c r="W116" i="13"/>
  <c r="AI116" i="13" s="1"/>
  <c r="T101" i="13"/>
  <c r="AH112" i="13"/>
  <c r="W102" i="13"/>
  <c r="AH102" i="13" s="1"/>
  <c r="T102" i="13"/>
  <c r="W61" i="13"/>
  <c r="AI61" i="13" s="1"/>
  <c r="W63" i="13"/>
  <c r="AI63" i="13" s="1"/>
  <c r="T60" i="13"/>
  <c r="W50" i="13"/>
  <c r="AH50" i="13" s="1"/>
  <c r="T48" i="13"/>
  <c r="W48" i="13"/>
  <c r="AI48" i="13" s="1"/>
  <c r="R112" i="13"/>
  <c r="T112" i="13" s="1"/>
  <c r="AJ112" i="13" l="1"/>
  <c r="AH101" i="13"/>
  <c r="AJ101" i="13" s="1"/>
  <c r="AH60" i="13"/>
  <c r="AJ60" i="13" s="1"/>
  <c r="AI102" i="13"/>
  <c r="AJ102" i="13" s="1"/>
  <c r="AH116" i="13"/>
  <c r="AJ116" i="13" s="1"/>
  <c r="AI50" i="13"/>
  <c r="AJ50" i="13" s="1"/>
  <c r="AH63" i="13"/>
  <c r="AJ63" i="13" s="1"/>
  <c r="AH61" i="13"/>
  <c r="AJ61" i="13" s="1"/>
  <c r="AH48" i="13"/>
  <c r="AJ48" i="13" s="1"/>
  <c r="AG84" i="13"/>
  <c r="S84" i="13"/>
  <c r="R84" i="13"/>
  <c r="Q84" i="13"/>
  <c r="N84" i="13"/>
  <c r="V84" i="13" s="1"/>
  <c r="M84" i="13"/>
  <c r="U84" i="13" s="1"/>
  <c r="AG83" i="13"/>
  <c r="S83" i="13"/>
  <c r="R83" i="13"/>
  <c r="Q83" i="13"/>
  <c r="N83" i="13"/>
  <c r="V83" i="13" s="1"/>
  <c r="M83" i="13"/>
  <c r="U83" i="13" s="1"/>
  <c r="Z85" i="13"/>
  <c r="AG85" i="13" s="1"/>
  <c r="S85" i="13"/>
  <c r="R85" i="13"/>
  <c r="Q85" i="13"/>
  <c r="N85" i="13"/>
  <c r="V85" i="13" s="1"/>
  <c r="M85" i="13"/>
  <c r="U85" i="13" s="1"/>
  <c r="AG103" i="13"/>
  <c r="S103" i="13"/>
  <c r="R103" i="13"/>
  <c r="Q103" i="13"/>
  <c r="N103" i="13"/>
  <c r="V103" i="13" s="1"/>
  <c r="M103" i="13"/>
  <c r="U103" i="13" s="1"/>
  <c r="AG100" i="13"/>
  <c r="S100" i="13"/>
  <c r="R100" i="13"/>
  <c r="Q100" i="13"/>
  <c r="N100" i="13"/>
  <c r="V100" i="13" s="1"/>
  <c r="M100" i="13"/>
  <c r="U100" i="13" s="1"/>
  <c r="Z99" i="13"/>
  <c r="AG99" i="13" s="1"/>
  <c r="S99" i="13"/>
  <c r="R99" i="13"/>
  <c r="Q99" i="13"/>
  <c r="N99" i="13"/>
  <c r="V99" i="13" s="1"/>
  <c r="M99" i="13"/>
  <c r="U99" i="13" s="1"/>
  <c r="AG98" i="13"/>
  <c r="S98" i="13"/>
  <c r="R98" i="13"/>
  <c r="Q98" i="13"/>
  <c r="N98" i="13"/>
  <c r="V98" i="13" s="1"/>
  <c r="M98" i="13"/>
  <c r="U98" i="13" s="1"/>
  <c r="Z97" i="13"/>
  <c r="AG97" i="13" s="1"/>
  <c r="S97" i="13"/>
  <c r="R97" i="13"/>
  <c r="Q97" i="13"/>
  <c r="N97" i="13"/>
  <c r="V97" i="13" s="1"/>
  <c r="M97" i="13"/>
  <c r="U97" i="13" s="1"/>
  <c r="AG96" i="13"/>
  <c r="S96" i="13"/>
  <c r="R96" i="13"/>
  <c r="Q96" i="13"/>
  <c r="N96" i="13"/>
  <c r="V96" i="13" s="1"/>
  <c r="M96" i="13"/>
  <c r="U96" i="13" s="1"/>
  <c r="Z95" i="13"/>
  <c r="AG95" i="13" s="1"/>
  <c r="S95" i="13"/>
  <c r="R95" i="13"/>
  <c r="Q95" i="13"/>
  <c r="N95" i="13"/>
  <c r="V95" i="13" s="1"/>
  <c r="M95" i="13"/>
  <c r="U95" i="13" s="1"/>
  <c r="Z94" i="13"/>
  <c r="AG94" i="13" s="1"/>
  <c r="S94" i="13"/>
  <c r="R94" i="13"/>
  <c r="Q94" i="13"/>
  <c r="N94" i="13"/>
  <c r="V94" i="13" s="1"/>
  <c r="M94" i="13"/>
  <c r="U94" i="13" s="1"/>
  <c r="Z93" i="13"/>
  <c r="AG93" i="13" s="1"/>
  <c r="S93" i="13"/>
  <c r="R93" i="13"/>
  <c r="Q93" i="13"/>
  <c r="N93" i="13"/>
  <c r="V93" i="13" s="1"/>
  <c r="M93" i="13"/>
  <c r="U93" i="13" s="1"/>
  <c r="AG92" i="13"/>
  <c r="S92" i="13"/>
  <c r="R92" i="13"/>
  <c r="Q92" i="13"/>
  <c r="N92" i="13"/>
  <c r="V92" i="13" s="1"/>
  <c r="M92" i="13"/>
  <c r="U92" i="13" s="1"/>
  <c r="AG91" i="13"/>
  <c r="S91" i="13"/>
  <c r="R91" i="13"/>
  <c r="Q91" i="13"/>
  <c r="N91" i="13"/>
  <c r="V91" i="13" s="1"/>
  <c r="M91" i="13"/>
  <c r="U91" i="13" s="1"/>
  <c r="Z90" i="13"/>
  <c r="AG90" i="13" s="1"/>
  <c r="S90" i="13"/>
  <c r="R90" i="13"/>
  <c r="Q90" i="13"/>
  <c r="N90" i="13"/>
  <c r="V90" i="13" s="1"/>
  <c r="M90" i="13"/>
  <c r="U90" i="13" s="1"/>
  <c r="AG89" i="13"/>
  <c r="S89" i="13"/>
  <c r="R89" i="13"/>
  <c r="Q89" i="13"/>
  <c r="N89" i="13"/>
  <c r="V89" i="13" s="1"/>
  <c r="M89" i="13"/>
  <c r="U89" i="13" s="1"/>
  <c r="AG88" i="13"/>
  <c r="S88" i="13"/>
  <c r="R88" i="13"/>
  <c r="Q88" i="13"/>
  <c r="N88" i="13"/>
  <c r="V88" i="13" s="1"/>
  <c r="M88" i="13"/>
  <c r="U88" i="13" s="1"/>
  <c r="Z87" i="13"/>
  <c r="AG87" i="13" s="1"/>
  <c r="S87" i="13"/>
  <c r="R87" i="13"/>
  <c r="Q87" i="13"/>
  <c r="N87" i="13"/>
  <c r="V87" i="13" s="1"/>
  <c r="M87" i="13"/>
  <c r="U87" i="13" s="1"/>
  <c r="AG86" i="13"/>
  <c r="S86" i="13"/>
  <c r="R86" i="13"/>
  <c r="Q86" i="13"/>
  <c r="N86" i="13"/>
  <c r="V86" i="13" s="1"/>
  <c r="M86" i="13"/>
  <c r="U86" i="13" s="1"/>
  <c r="AG82" i="13"/>
  <c r="S82" i="13"/>
  <c r="R82" i="13"/>
  <c r="Q82" i="13"/>
  <c r="N82" i="13"/>
  <c r="V82" i="13" s="1"/>
  <c r="M82" i="13"/>
  <c r="U82" i="13" s="1"/>
  <c r="AG81" i="13"/>
  <c r="S81" i="13"/>
  <c r="R81" i="13"/>
  <c r="Q81" i="13"/>
  <c r="N81" i="13"/>
  <c r="V81" i="13" s="1"/>
  <c r="M81" i="13"/>
  <c r="U81" i="13" s="1"/>
  <c r="T85" i="13" l="1"/>
  <c r="T83" i="13"/>
  <c r="T88" i="13"/>
  <c r="T94" i="13"/>
  <c r="T81" i="13"/>
  <c r="T99" i="13"/>
  <c r="T103" i="13"/>
  <c r="T90" i="13"/>
  <c r="T96" i="13"/>
  <c r="W97" i="13"/>
  <c r="AI97" i="13" s="1"/>
  <c r="W85" i="13"/>
  <c r="AI85" i="13" s="1"/>
  <c r="T84" i="13"/>
  <c r="W89" i="13"/>
  <c r="AI89" i="13" s="1"/>
  <c r="W92" i="13"/>
  <c r="AI92" i="13" s="1"/>
  <c r="W93" i="13"/>
  <c r="AI93" i="13" s="1"/>
  <c r="T91" i="13"/>
  <c r="T95" i="13"/>
  <c r="W98" i="13"/>
  <c r="AI98" i="13" s="1"/>
  <c r="W81" i="13"/>
  <c r="AI81" i="13" s="1"/>
  <c r="W87" i="13"/>
  <c r="AI87" i="13" s="1"/>
  <c r="W90" i="13"/>
  <c r="AI90" i="13" s="1"/>
  <c r="W95" i="13"/>
  <c r="AI95" i="13" s="1"/>
  <c r="T98" i="13"/>
  <c r="T100" i="13"/>
  <c r="W82" i="13"/>
  <c r="AI82" i="13" s="1"/>
  <c r="T92" i="13"/>
  <c r="W99" i="13"/>
  <c r="AI99" i="13" s="1"/>
  <c r="T97" i="13"/>
  <c r="W84" i="13"/>
  <c r="AI84" i="13" s="1"/>
  <c r="W100" i="13"/>
  <c r="AI100" i="13" s="1"/>
  <c r="T82" i="13"/>
  <c r="W86" i="13"/>
  <c r="T86" i="13"/>
  <c r="T87" i="13"/>
  <c r="T89" i="13"/>
  <c r="T93" i="13"/>
  <c r="W83" i="13"/>
  <c r="AI83" i="13" s="1"/>
  <c r="W103" i="13"/>
  <c r="AI103" i="13" s="1"/>
  <c r="W88" i="13"/>
  <c r="AI88" i="13" s="1"/>
  <c r="W91" i="13"/>
  <c r="AI91" i="13" s="1"/>
  <c r="W94" i="13"/>
  <c r="AI94" i="13" s="1"/>
  <c r="W96" i="13"/>
  <c r="AI96" i="13" s="1"/>
  <c r="AC24" i="13"/>
  <c r="Q23" i="13"/>
  <c r="R23" i="13"/>
  <c r="T23" i="13" s="1"/>
  <c r="AH86" i="13" l="1"/>
  <c r="AI86" i="13"/>
  <c r="AH95" i="13"/>
  <c r="AJ95" i="13" s="1"/>
  <c r="AH97" i="13"/>
  <c r="AJ97" i="13" s="1"/>
  <c r="AH92" i="13"/>
  <c r="AJ92" i="13" s="1"/>
  <c r="AH81" i="13"/>
  <c r="AJ81" i="13" s="1"/>
  <c r="AH89" i="13"/>
  <c r="AJ89" i="13" s="1"/>
  <c r="AH85" i="13"/>
  <c r="AJ85" i="13" s="1"/>
  <c r="AH84" i="13"/>
  <c r="AJ84" i="13" s="1"/>
  <c r="AH90" i="13"/>
  <c r="AJ90" i="13" s="1"/>
  <c r="AH98" i="13"/>
  <c r="AJ98" i="13" s="1"/>
  <c r="AH93" i="13"/>
  <c r="AJ93" i="13" s="1"/>
  <c r="AH99" i="13"/>
  <c r="AJ99" i="13" s="1"/>
  <c r="AH87" i="13"/>
  <c r="AJ87" i="13" s="1"/>
  <c r="AH96" i="13"/>
  <c r="AJ96" i="13" s="1"/>
  <c r="AH82" i="13"/>
  <c r="AJ82" i="13" s="1"/>
  <c r="AH83" i="13"/>
  <c r="AJ83" i="13" s="1"/>
  <c r="AH100" i="13"/>
  <c r="AJ100" i="13" s="1"/>
  <c r="AH88" i="13"/>
  <c r="AJ88" i="13" s="1"/>
  <c r="AH103" i="13"/>
  <c r="AJ103" i="13" s="1"/>
  <c r="AH91" i="13"/>
  <c r="AJ91" i="13" s="1"/>
  <c r="AH94" i="13"/>
  <c r="AJ94" i="13" s="1"/>
  <c r="AE153" i="13"/>
  <c r="AD153" i="13"/>
  <c r="AA153" i="13"/>
  <c r="X153" i="13"/>
  <c r="P153" i="13"/>
  <c r="P156" i="13" s="1"/>
  <c r="O153" i="13"/>
  <c r="O156" i="13" s="1"/>
  <c r="AG152" i="13"/>
  <c r="S152" i="13"/>
  <c r="R152" i="13"/>
  <c r="N152" i="13"/>
  <c r="V152" i="13" s="1"/>
  <c r="M152" i="13"/>
  <c r="U152" i="13" s="1"/>
  <c r="R151" i="13"/>
  <c r="T151" i="13" s="1"/>
  <c r="M151" i="13"/>
  <c r="U151" i="13" s="1"/>
  <c r="W151" i="13" s="1"/>
  <c r="AG150" i="13"/>
  <c r="R150" i="13"/>
  <c r="T150" i="13" s="1"/>
  <c r="M150" i="13"/>
  <c r="U150" i="13" s="1"/>
  <c r="W150" i="13" s="1"/>
  <c r="AG149" i="13"/>
  <c r="R149" i="13"/>
  <c r="T149" i="13" s="1"/>
  <c r="M149" i="13"/>
  <c r="U149" i="13" s="1"/>
  <c r="W149" i="13" s="1"/>
  <c r="AI149" i="13" s="1"/>
  <c r="AG148" i="13"/>
  <c r="S148" i="13"/>
  <c r="R148" i="13"/>
  <c r="N148" i="13"/>
  <c r="V148" i="13" s="1"/>
  <c r="M148" i="13"/>
  <c r="U148" i="13" s="1"/>
  <c r="AG146" i="13"/>
  <c r="S146" i="13"/>
  <c r="R146" i="13"/>
  <c r="N146" i="13"/>
  <c r="V146" i="13" s="1"/>
  <c r="M146" i="13"/>
  <c r="U146" i="13" s="1"/>
  <c r="Z145" i="13"/>
  <c r="AG145" i="13" s="1"/>
  <c r="S145" i="13"/>
  <c r="R145" i="13"/>
  <c r="N145" i="13"/>
  <c r="V145" i="13" s="1"/>
  <c r="M145" i="13"/>
  <c r="U145" i="13" s="1"/>
  <c r="AG144" i="13"/>
  <c r="S144" i="13"/>
  <c r="R144" i="13"/>
  <c r="N144" i="13"/>
  <c r="V144" i="13" s="1"/>
  <c r="M144" i="13"/>
  <c r="U144" i="13" s="1"/>
  <c r="AG143" i="13"/>
  <c r="S143" i="13"/>
  <c r="R143" i="13"/>
  <c r="N143" i="13"/>
  <c r="V143" i="13" s="1"/>
  <c r="M143" i="13"/>
  <c r="U143" i="13" s="1"/>
  <c r="AG142" i="13"/>
  <c r="S142" i="13"/>
  <c r="R142" i="13"/>
  <c r="N142" i="13"/>
  <c r="V142" i="13" s="1"/>
  <c r="M142" i="13"/>
  <c r="U142" i="13" s="1"/>
  <c r="AG141" i="13"/>
  <c r="S141" i="13"/>
  <c r="R141" i="13"/>
  <c r="N141" i="13"/>
  <c r="V141" i="13" s="1"/>
  <c r="M141" i="13"/>
  <c r="U141" i="13" s="1"/>
  <c r="AG140" i="13"/>
  <c r="S140" i="13"/>
  <c r="R140" i="13"/>
  <c r="N140" i="13"/>
  <c r="V140" i="13" s="1"/>
  <c r="M140" i="13"/>
  <c r="U140" i="13" s="1"/>
  <c r="AG139" i="13"/>
  <c r="S139" i="13"/>
  <c r="R139" i="13"/>
  <c r="N139" i="13"/>
  <c r="V139" i="13" s="1"/>
  <c r="M139" i="13"/>
  <c r="U139" i="13" s="1"/>
  <c r="Z138" i="13"/>
  <c r="AG138" i="13" s="1"/>
  <c r="S138" i="13"/>
  <c r="R138" i="13"/>
  <c r="Q138" i="13"/>
  <c r="N138" i="13"/>
  <c r="V138" i="13" s="1"/>
  <c r="M138" i="13"/>
  <c r="U138" i="13" s="1"/>
  <c r="Z137" i="13"/>
  <c r="AG137" i="13" s="1"/>
  <c r="S137" i="13"/>
  <c r="R137" i="13"/>
  <c r="Q137" i="13"/>
  <c r="N137" i="13"/>
  <c r="V137" i="13" s="1"/>
  <c r="M137" i="13"/>
  <c r="U137" i="13" s="1"/>
  <c r="Z136" i="13"/>
  <c r="AG136" i="13" s="1"/>
  <c r="S136" i="13"/>
  <c r="R136" i="13"/>
  <c r="Q136" i="13"/>
  <c r="N136" i="13"/>
  <c r="V136" i="13" s="1"/>
  <c r="M136" i="13"/>
  <c r="U136" i="13" s="1"/>
  <c r="Z135" i="13"/>
  <c r="AG135" i="13" s="1"/>
  <c r="S135" i="13"/>
  <c r="R135" i="13"/>
  <c r="Q135" i="13"/>
  <c r="N135" i="13"/>
  <c r="V135" i="13" s="1"/>
  <c r="M135" i="13"/>
  <c r="U135" i="13" s="1"/>
  <c r="Z134" i="13"/>
  <c r="AG134" i="13" s="1"/>
  <c r="S134" i="13"/>
  <c r="R134" i="13"/>
  <c r="Q134" i="13"/>
  <c r="N134" i="13"/>
  <c r="V134" i="13" s="1"/>
  <c r="M134" i="13"/>
  <c r="U134" i="13" s="1"/>
  <c r="AG133" i="13"/>
  <c r="S133" i="13"/>
  <c r="R133" i="13"/>
  <c r="Q133" i="13"/>
  <c r="N133" i="13"/>
  <c r="V133" i="13" s="1"/>
  <c r="M133" i="13"/>
  <c r="U133" i="13" s="1"/>
  <c r="Z132" i="13"/>
  <c r="AG132" i="13" s="1"/>
  <c r="S132" i="13"/>
  <c r="R132" i="13"/>
  <c r="Q132" i="13"/>
  <c r="N132" i="13"/>
  <c r="V132" i="13" s="1"/>
  <c r="M132" i="13"/>
  <c r="U132" i="13" s="1"/>
  <c r="Z131" i="13"/>
  <c r="AG131" i="13" s="1"/>
  <c r="S131" i="13"/>
  <c r="R131" i="13"/>
  <c r="Q131" i="13"/>
  <c r="N131" i="13"/>
  <c r="V131" i="13" s="1"/>
  <c r="M131" i="13"/>
  <c r="U131" i="13" s="1"/>
  <c r="AG130" i="13"/>
  <c r="S130" i="13"/>
  <c r="R130" i="13"/>
  <c r="Q130" i="13"/>
  <c r="N130" i="13"/>
  <c r="V130" i="13" s="1"/>
  <c r="M130" i="13"/>
  <c r="U130" i="13" s="1"/>
  <c r="AG128" i="13"/>
  <c r="S128" i="13"/>
  <c r="R128" i="13"/>
  <c r="Q128" i="13"/>
  <c r="N128" i="13"/>
  <c r="V128" i="13" s="1"/>
  <c r="M128" i="13"/>
  <c r="U128" i="13" s="1"/>
  <c r="Z127" i="13"/>
  <c r="AG127" i="13" s="1"/>
  <c r="S127" i="13"/>
  <c r="R127" i="13"/>
  <c r="Q127" i="13"/>
  <c r="N127" i="13"/>
  <c r="V127" i="13" s="1"/>
  <c r="M127" i="13"/>
  <c r="U127" i="13" s="1"/>
  <c r="Z126" i="13"/>
  <c r="AG126" i="13" s="1"/>
  <c r="S126" i="13"/>
  <c r="R126" i="13"/>
  <c r="Q126" i="13"/>
  <c r="N126" i="13"/>
  <c r="V126" i="13" s="1"/>
  <c r="M126" i="13"/>
  <c r="U126" i="13" s="1"/>
  <c r="AG125" i="13"/>
  <c r="S125" i="13"/>
  <c r="R125" i="13"/>
  <c r="Q125" i="13"/>
  <c r="N125" i="13"/>
  <c r="V125" i="13" s="1"/>
  <c r="M125" i="13"/>
  <c r="U125" i="13" s="1"/>
  <c r="Z124" i="13"/>
  <c r="AG124" i="13" s="1"/>
  <c r="S124" i="13"/>
  <c r="R124" i="13"/>
  <c r="Q124" i="13"/>
  <c r="N124" i="13"/>
  <c r="V124" i="13" s="1"/>
  <c r="M124" i="13"/>
  <c r="U124" i="13" s="1"/>
  <c r="B152" i="13"/>
  <c r="Z123" i="13"/>
  <c r="AG123" i="13" s="1"/>
  <c r="S123" i="13"/>
  <c r="R123" i="13"/>
  <c r="Q123" i="13"/>
  <c r="N123" i="13"/>
  <c r="V123" i="13" s="1"/>
  <c r="M123" i="13"/>
  <c r="U123" i="13" s="1"/>
  <c r="AG122" i="13"/>
  <c r="S122" i="13"/>
  <c r="R122" i="13"/>
  <c r="Q122" i="13"/>
  <c r="N122" i="13"/>
  <c r="V122" i="13" s="1"/>
  <c r="M122" i="13"/>
  <c r="U122" i="13" s="1"/>
  <c r="AG121" i="13"/>
  <c r="S121" i="13"/>
  <c r="R121" i="13"/>
  <c r="Q121" i="13"/>
  <c r="N121" i="13"/>
  <c r="V121" i="13" s="1"/>
  <c r="M121" i="13"/>
  <c r="U121" i="13" s="1"/>
  <c r="AG120" i="13"/>
  <c r="S120" i="13"/>
  <c r="R120" i="13"/>
  <c r="Q120" i="13"/>
  <c r="N120" i="13"/>
  <c r="V120" i="13" s="1"/>
  <c r="M120" i="13"/>
  <c r="U120" i="13" s="1"/>
  <c r="AG119" i="13"/>
  <c r="S119" i="13"/>
  <c r="R119" i="13"/>
  <c r="Q119" i="13"/>
  <c r="N119" i="13"/>
  <c r="V119" i="13" s="1"/>
  <c r="M119" i="13"/>
  <c r="U119" i="13" s="1"/>
  <c r="AG118" i="13"/>
  <c r="S118" i="13"/>
  <c r="R118" i="13"/>
  <c r="Q118" i="13"/>
  <c r="N118" i="13"/>
  <c r="V118" i="13" s="1"/>
  <c r="M118" i="13"/>
  <c r="U118" i="13" s="1"/>
  <c r="Z117" i="13"/>
  <c r="AG117" i="13" s="1"/>
  <c r="S117" i="13"/>
  <c r="R117" i="13"/>
  <c r="Q117" i="13"/>
  <c r="N117" i="13"/>
  <c r="V117" i="13" s="1"/>
  <c r="M117" i="13"/>
  <c r="U117" i="13" s="1"/>
  <c r="AG115" i="13"/>
  <c r="S115" i="13"/>
  <c r="R115" i="13"/>
  <c r="Q115" i="13"/>
  <c r="N115" i="13"/>
  <c r="V115" i="13" s="1"/>
  <c r="M115" i="13"/>
  <c r="U115" i="13" s="1"/>
  <c r="AG114" i="13"/>
  <c r="S114" i="13"/>
  <c r="R114" i="13"/>
  <c r="Q114" i="13"/>
  <c r="N114" i="13"/>
  <c r="V114" i="13" s="1"/>
  <c r="M114" i="13"/>
  <c r="U114" i="13" s="1"/>
  <c r="Z113" i="13"/>
  <c r="AG113" i="13" s="1"/>
  <c r="S113" i="13"/>
  <c r="R113" i="13"/>
  <c r="Q113" i="13"/>
  <c r="N113" i="13"/>
  <c r="V113" i="13" s="1"/>
  <c r="M113" i="13"/>
  <c r="U113" i="13" s="1"/>
  <c r="Z108" i="13"/>
  <c r="AG108" i="13" s="1"/>
  <c r="S108" i="13"/>
  <c r="R108" i="13"/>
  <c r="Q108" i="13"/>
  <c r="N108" i="13"/>
  <c r="V108" i="13" s="1"/>
  <c r="M108" i="13"/>
  <c r="U108" i="13" s="1"/>
  <c r="AG107" i="13"/>
  <c r="S107" i="13"/>
  <c r="R107" i="13"/>
  <c r="Q107" i="13"/>
  <c r="N107" i="13"/>
  <c r="V107" i="13" s="1"/>
  <c r="M107" i="13"/>
  <c r="U107" i="13" s="1"/>
  <c r="AG106" i="13"/>
  <c r="S106" i="13"/>
  <c r="R106" i="13"/>
  <c r="Q106" i="13"/>
  <c r="N106" i="13"/>
  <c r="V106" i="13" s="1"/>
  <c r="M106" i="13"/>
  <c r="U106" i="13" s="1"/>
  <c r="AG105" i="13"/>
  <c r="S105" i="13"/>
  <c r="R105" i="13"/>
  <c r="Q105" i="13"/>
  <c r="N105" i="13"/>
  <c r="V105" i="13" s="1"/>
  <c r="M105" i="13"/>
  <c r="U105" i="13" s="1"/>
  <c r="Z104" i="13"/>
  <c r="AG104" i="13" s="1"/>
  <c r="S104" i="13"/>
  <c r="R104" i="13"/>
  <c r="Q104" i="13"/>
  <c r="N104" i="13"/>
  <c r="V104" i="13" s="1"/>
  <c r="M104" i="13"/>
  <c r="U104" i="13" s="1"/>
  <c r="Z80" i="13"/>
  <c r="AG80" i="13" s="1"/>
  <c r="S80" i="13"/>
  <c r="R80" i="13"/>
  <c r="Q80" i="13"/>
  <c r="N80" i="13"/>
  <c r="V80" i="13" s="1"/>
  <c r="M80" i="13"/>
  <c r="U80" i="13" s="1"/>
  <c r="AG79" i="13"/>
  <c r="S79" i="13"/>
  <c r="R79" i="13"/>
  <c r="Q79" i="13"/>
  <c r="N79" i="13"/>
  <c r="V79" i="13" s="1"/>
  <c r="M79" i="13"/>
  <c r="U79" i="13" s="1"/>
  <c r="AG78" i="13"/>
  <c r="S78" i="13"/>
  <c r="R78" i="13"/>
  <c r="Q78" i="13"/>
  <c r="N78" i="13"/>
  <c r="V78" i="13" s="1"/>
  <c r="M78" i="13"/>
  <c r="U78" i="13" s="1"/>
  <c r="AG77" i="13"/>
  <c r="S77" i="13"/>
  <c r="R77" i="13"/>
  <c r="Q77" i="13"/>
  <c r="N77" i="13"/>
  <c r="V77" i="13" s="1"/>
  <c r="M77" i="13"/>
  <c r="U77" i="13" s="1"/>
  <c r="AG76" i="13"/>
  <c r="S76" i="13"/>
  <c r="R76" i="13"/>
  <c r="Q76" i="13"/>
  <c r="N76" i="13"/>
  <c r="V76" i="13" s="1"/>
  <c r="M76" i="13"/>
  <c r="U76" i="13" s="1"/>
  <c r="AG75" i="13"/>
  <c r="S75" i="13"/>
  <c r="R75" i="13"/>
  <c r="Q75" i="13"/>
  <c r="N75" i="13"/>
  <c r="V75" i="13" s="1"/>
  <c r="M75" i="13"/>
  <c r="U75" i="13" s="1"/>
  <c r="AG74" i="13"/>
  <c r="S74" i="13"/>
  <c r="R74" i="13"/>
  <c r="Q74" i="13"/>
  <c r="N74" i="13"/>
  <c r="V74" i="13" s="1"/>
  <c r="M74" i="13"/>
  <c r="U74" i="13" s="1"/>
  <c r="AG73" i="13"/>
  <c r="S73" i="13"/>
  <c r="R73" i="13"/>
  <c r="Q73" i="13"/>
  <c r="N73" i="13"/>
  <c r="V73" i="13" s="1"/>
  <c r="M73" i="13"/>
  <c r="U73" i="13" s="1"/>
  <c r="AG72" i="13"/>
  <c r="S72" i="13"/>
  <c r="R72" i="13"/>
  <c r="Q72" i="13"/>
  <c r="N72" i="13"/>
  <c r="V72" i="13" s="1"/>
  <c r="M72" i="13"/>
  <c r="U72" i="13" s="1"/>
  <c r="AG71" i="13"/>
  <c r="S71" i="13"/>
  <c r="R71" i="13"/>
  <c r="Q71" i="13"/>
  <c r="N71" i="13"/>
  <c r="V71" i="13" s="1"/>
  <c r="M71" i="13"/>
  <c r="U71" i="13" s="1"/>
  <c r="AG70" i="13"/>
  <c r="S70" i="13"/>
  <c r="R70" i="13"/>
  <c r="Q70" i="13"/>
  <c r="N70" i="13"/>
  <c r="V70" i="13" s="1"/>
  <c r="M70" i="13"/>
  <c r="U70" i="13" s="1"/>
  <c r="AG69" i="13"/>
  <c r="S69" i="13"/>
  <c r="R69" i="13"/>
  <c r="Q69" i="13"/>
  <c r="N69" i="13"/>
  <c r="V69" i="13" s="1"/>
  <c r="M69" i="13"/>
  <c r="U69" i="13" s="1"/>
  <c r="AG68" i="13"/>
  <c r="S68" i="13"/>
  <c r="R68" i="13"/>
  <c r="Q68" i="13"/>
  <c r="N68" i="13"/>
  <c r="V68" i="13" s="1"/>
  <c r="M68" i="13"/>
  <c r="U68" i="13" s="1"/>
  <c r="Z67" i="13"/>
  <c r="AG67" i="13" s="1"/>
  <c r="S67" i="13"/>
  <c r="R67" i="13"/>
  <c r="Q67" i="13"/>
  <c r="N67" i="13"/>
  <c r="V67" i="13" s="1"/>
  <c r="M67" i="13"/>
  <c r="U67" i="13" s="1"/>
  <c r="AG66" i="13"/>
  <c r="S66" i="13"/>
  <c r="R66" i="13"/>
  <c r="Q66" i="13"/>
  <c r="N66" i="13"/>
  <c r="V66" i="13" s="1"/>
  <c r="M66" i="13"/>
  <c r="U66" i="13" s="1"/>
  <c r="AG65" i="13"/>
  <c r="S65" i="13"/>
  <c r="R65" i="13"/>
  <c r="Q65" i="13"/>
  <c r="N65" i="13"/>
  <c r="V65" i="13" s="1"/>
  <c r="M65" i="13"/>
  <c r="U65" i="13" s="1"/>
  <c r="AG64" i="13"/>
  <c r="S64" i="13"/>
  <c r="R64" i="13"/>
  <c r="Q64" i="13"/>
  <c r="N64" i="13"/>
  <c r="V64" i="13" s="1"/>
  <c r="M64" i="13"/>
  <c r="U64" i="13" s="1"/>
  <c r="Z62" i="13"/>
  <c r="AG62" i="13" s="1"/>
  <c r="S62" i="13"/>
  <c r="R62" i="13"/>
  <c r="Q62" i="13"/>
  <c r="N62" i="13"/>
  <c r="V62" i="13" s="1"/>
  <c r="M62" i="13"/>
  <c r="U62" i="13" s="1"/>
  <c r="AG59" i="13"/>
  <c r="S59" i="13"/>
  <c r="R59" i="13"/>
  <c r="Q59" i="13"/>
  <c r="N59" i="13"/>
  <c r="V59" i="13" s="1"/>
  <c r="M59" i="13"/>
  <c r="U59" i="13" s="1"/>
  <c r="AG58" i="13"/>
  <c r="S58" i="13"/>
  <c r="R58" i="13"/>
  <c r="Q58" i="13"/>
  <c r="N58" i="13"/>
  <c r="V58" i="13" s="1"/>
  <c r="M58" i="13"/>
  <c r="U58" i="13" s="1"/>
  <c r="AG57" i="13"/>
  <c r="S57" i="13"/>
  <c r="R57" i="13"/>
  <c r="Q57" i="13"/>
  <c r="N57" i="13"/>
  <c r="V57" i="13" s="1"/>
  <c r="M57" i="13"/>
  <c r="U57" i="13" s="1"/>
  <c r="AG56" i="13"/>
  <c r="S56" i="13"/>
  <c r="R56" i="13"/>
  <c r="Q56" i="13"/>
  <c r="N56" i="13"/>
  <c r="V56" i="13" s="1"/>
  <c r="M56" i="13"/>
  <c r="U56" i="13" s="1"/>
  <c r="AG55" i="13"/>
  <c r="S55" i="13"/>
  <c r="R55" i="13"/>
  <c r="Q55" i="13"/>
  <c r="N55" i="13"/>
  <c r="V55" i="13" s="1"/>
  <c r="M55" i="13"/>
  <c r="U55" i="13" s="1"/>
  <c r="Z54" i="13"/>
  <c r="AG54" i="13" s="1"/>
  <c r="S54" i="13"/>
  <c r="R54" i="13"/>
  <c r="Q54" i="13"/>
  <c r="N54" i="13"/>
  <c r="V54" i="13" s="1"/>
  <c r="M54" i="13"/>
  <c r="U54" i="13" s="1"/>
  <c r="Z53" i="13"/>
  <c r="AG53" i="13" s="1"/>
  <c r="S53" i="13"/>
  <c r="R53" i="13"/>
  <c r="Q53" i="13"/>
  <c r="N53" i="13"/>
  <c r="V53" i="13" s="1"/>
  <c r="M53" i="13"/>
  <c r="U53" i="13" s="1"/>
  <c r="AG52" i="13"/>
  <c r="S52" i="13"/>
  <c r="R52" i="13"/>
  <c r="Q52" i="13"/>
  <c r="N52" i="13"/>
  <c r="V52" i="13" s="1"/>
  <c r="M52" i="13"/>
  <c r="U52" i="13" s="1"/>
  <c r="AG49" i="13"/>
  <c r="S49" i="13"/>
  <c r="R49" i="13"/>
  <c r="Q49" i="13"/>
  <c r="N49" i="13"/>
  <c r="V49" i="13" s="1"/>
  <c r="M49" i="13"/>
  <c r="U49" i="13" s="1"/>
  <c r="Z47" i="13"/>
  <c r="AG47" i="13" s="1"/>
  <c r="S47" i="13"/>
  <c r="R47" i="13"/>
  <c r="Q47" i="13"/>
  <c r="N47" i="13"/>
  <c r="V47" i="13" s="1"/>
  <c r="M47" i="13"/>
  <c r="U47" i="13" s="1"/>
  <c r="Z46" i="13"/>
  <c r="AG46" i="13" s="1"/>
  <c r="S46" i="13"/>
  <c r="R46" i="13"/>
  <c r="Q46" i="13"/>
  <c r="N46" i="13"/>
  <c r="V46" i="13" s="1"/>
  <c r="M46" i="13"/>
  <c r="U46" i="13" s="1"/>
  <c r="Z45" i="13"/>
  <c r="AG45" i="13" s="1"/>
  <c r="S45" i="13"/>
  <c r="R45" i="13"/>
  <c r="Q45" i="13"/>
  <c r="N45" i="13"/>
  <c r="V45" i="13" s="1"/>
  <c r="M45" i="13"/>
  <c r="U45" i="13" s="1"/>
  <c r="Z44" i="13"/>
  <c r="AG44" i="13" s="1"/>
  <c r="S44" i="13"/>
  <c r="R44" i="13"/>
  <c r="Q44" i="13"/>
  <c r="M44" i="13"/>
  <c r="U44" i="13" s="1"/>
  <c r="Z43" i="13"/>
  <c r="AG43" i="13" s="1"/>
  <c r="S43" i="13"/>
  <c r="R43" i="13"/>
  <c r="Q43" i="13"/>
  <c r="N43" i="13"/>
  <c r="V43" i="13" s="1"/>
  <c r="M43" i="13"/>
  <c r="U43" i="13" s="1"/>
  <c r="Z42" i="13"/>
  <c r="AG42" i="13" s="1"/>
  <c r="S42" i="13"/>
  <c r="R42" i="13"/>
  <c r="Q42" i="13"/>
  <c r="N42" i="13"/>
  <c r="V42" i="13" s="1"/>
  <c r="M42" i="13"/>
  <c r="U42" i="13" s="1"/>
  <c r="AG41" i="13"/>
  <c r="S41" i="13"/>
  <c r="R41" i="13"/>
  <c r="Q41" i="13"/>
  <c r="N41" i="13"/>
  <c r="V41" i="13" s="1"/>
  <c r="M41" i="13"/>
  <c r="U41" i="13" s="1"/>
  <c r="AG40" i="13"/>
  <c r="S40" i="13"/>
  <c r="R40" i="13"/>
  <c r="Q40" i="13"/>
  <c r="N40" i="13"/>
  <c r="V40" i="13" s="1"/>
  <c r="M40" i="13"/>
  <c r="U40" i="13" s="1"/>
  <c r="AG39" i="13"/>
  <c r="S39" i="13"/>
  <c r="R39" i="13"/>
  <c r="Q39" i="13"/>
  <c r="N39" i="13"/>
  <c r="V39" i="13" s="1"/>
  <c r="M39" i="13"/>
  <c r="U39" i="13" s="1"/>
  <c r="Z38" i="13"/>
  <c r="AG38" i="13" s="1"/>
  <c r="S38" i="13"/>
  <c r="R38" i="13"/>
  <c r="Q38" i="13"/>
  <c r="N38" i="13"/>
  <c r="V38" i="13" s="1"/>
  <c r="M38" i="13"/>
  <c r="U38" i="13" s="1"/>
  <c r="Z37" i="13"/>
  <c r="AG37" i="13" s="1"/>
  <c r="S37" i="13"/>
  <c r="R37" i="13"/>
  <c r="Q37" i="13"/>
  <c r="N37" i="13"/>
  <c r="V37" i="13" s="1"/>
  <c r="M37" i="13"/>
  <c r="U37" i="13" s="1"/>
  <c r="Z36" i="13"/>
  <c r="AG36" i="13" s="1"/>
  <c r="S36" i="13"/>
  <c r="R36" i="13"/>
  <c r="Q36" i="13"/>
  <c r="N36" i="13"/>
  <c r="V36" i="13" s="1"/>
  <c r="M36" i="13"/>
  <c r="U36" i="13" s="1"/>
  <c r="Z35" i="13"/>
  <c r="AG35" i="13" s="1"/>
  <c r="S35" i="13"/>
  <c r="R35" i="13"/>
  <c r="Q35" i="13"/>
  <c r="N35" i="13"/>
  <c r="V35" i="13" s="1"/>
  <c r="M35" i="13"/>
  <c r="U35" i="13" s="1"/>
  <c r="Z34" i="13"/>
  <c r="AG34" i="13" s="1"/>
  <c r="S34" i="13"/>
  <c r="R34" i="13"/>
  <c r="Q34" i="13"/>
  <c r="N34" i="13"/>
  <c r="V34" i="13" s="1"/>
  <c r="M34" i="13"/>
  <c r="U34" i="13" s="1"/>
  <c r="Z33" i="13"/>
  <c r="AG33" i="13" s="1"/>
  <c r="S33" i="13"/>
  <c r="R33" i="13"/>
  <c r="Q33" i="13"/>
  <c r="N33" i="13"/>
  <c r="V33" i="13" s="1"/>
  <c r="M33" i="13"/>
  <c r="U33" i="13" s="1"/>
  <c r="AG32" i="13"/>
  <c r="S32" i="13"/>
  <c r="R32" i="13"/>
  <c r="Q32" i="13"/>
  <c r="N32" i="13"/>
  <c r="V32" i="13" s="1"/>
  <c r="M32" i="13"/>
  <c r="U32" i="13" s="1"/>
  <c r="AG31" i="13"/>
  <c r="S31" i="13"/>
  <c r="R31" i="13"/>
  <c r="Q31" i="13"/>
  <c r="N31" i="13"/>
  <c r="V31" i="13" s="1"/>
  <c r="M31" i="13"/>
  <c r="U31" i="13" s="1"/>
  <c r="Z30" i="13"/>
  <c r="AG30" i="13" s="1"/>
  <c r="S30" i="13"/>
  <c r="R30" i="13"/>
  <c r="Q30" i="13"/>
  <c r="N30" i="13"/>
  <c r="V30" i="13" s="1"/>
  <c r="M30" i="13"/>
  <c r="U30" i="13" s="1"/>
  <c r="AG29" i="13"/>
  <c r="S29" i="13"/>
  <c r="R29" i="13"/>
  <c r="Q29" i="13"/>
  <c r="N29" i="13"/>
  <c r="V29" i="13" s="1"/>
  <c r="M29" i="13"/>
  <c r="U29" i="13" s="1"/>
  <c r="AG28" i="13"/>
  <c r="S28" i="13"/>
  <c r="R28" i="13"/>
  <c r="Q28" i="13"/>
  <c r="N28" i="13"/>
  <c r="V28" i="13" s="1"/>
  <c r="M28" i="13"/>
  <c r="U28" i="13" s="1"/>
  <c r="AG27" i="13"/>
  <c r="S27" i="13"/>
  <c r="R27" i="13"/>
  <c r="Q27" i="13"/>
  <c r="N27" i="13"/>
  <c r="V27" i="13" s="1"/>
  <c r="M27" i="13"/>
  <c r="U27" i="13" s="1"/>
  <c r="Z26" i="13"/>
  <c r="AG26" i="13" s="1"/>
  <c r="S26" i="13"/>
  <c r="R26" i="13"/>
  <c r="Q26" i="13"/>
  <c r="N26" i="13"/>
  <c r="V26" i="13" s="1"/>
  <c r="M26" i="13"/>
  <c r="U26" i="13" s="1"/>
  <c r="Z25" i="13"/>
  <c r="AG25" i="13" s="1"/>
  <c r="S25" i="13"/>
  <c r="R25" i="13"/>
  <c r="Q25" i="13"/>
  <c r="N25" i="13"/>
  <c r="V25" i="13" s="1"/>
  <c r="M25" i="13"/>
  <c r="U25" i="13" s="1"/>
  <c r="Z24" i="13"/>
  <c r="AG24" i="13" s="1"/>
  <c r="S24" i="13"/>
  <c r="R24" i="13"/>
  <c r="Q24" i="13"/>
  <c r="N24" i="13"/>
  <c r="V24" i="13" s="1"/>
  <c r="M24" i="13"/>
  <c r="U24" i="13" s="1"/>
  <c r="AG22" i="13"/>
  <c r="S22" i="13"/>
  <c r="R22" i="13"/>
  <c r="Q22" i="13"/>
  <c r="N22" i="13"/>
  <c r="V22" i="13" s="1"/>
  <c r="M22" i="13"/>
  <c r="U22" i="13" s="1"/>
  <c r="AG21" i="13"/>
  <c r="S21" i="13"/>
  <c r="R21" i="13"/>
  <c r="Q21" i="13"/>
  <c r="N21" i="13"/>
  <c r="V21" i="13" s="1"/>
  <c r="M21" i="13"/>
  <c r="U21" i="13" s="1"/>
  <c r="AG20" i="13"/>
  <c r="S20" i="13"/>
  <c r="R20" i="13"/>
  <c r="Q20" i="13"/>
  <c r="N20" i="13"/>
  <c r="V20" i="13" s="1"/>
  <c r="M20" i="13"/>
  <c r="U20" i="13" s="1"/>
  <c r="AG19" i="13"/>
  <c r="S19" i="13"/>
  <c r="R19" i="13"/>
  <c r="Q19" i="13"/>
  <c r="N19" i="13"/>
  <c r="V19" i="13" s="1"/>
  <c r="M19" i="13"/>
  <c r="U19" i="13" s="1"/>
  <c r="AG18" i="13"/>
  <c r="S18" i="13"/>
  <c r="R18" i="13"/>
  <c r="Q18" i="13"/>
  <c r="N18" i="13"/>
  <c r="V18" i="13" s="1"/>
  <c r="M18" i="13"/>
  <c r="U18" i="13" s="1"/>
  <c r="AG17" i="13"/>
  <c r="S17" i="13"/>
  <c r="R17" i="13"/>
  <c r="Q17" i="13"/>
  <c r="N17" i="13"/>
  <c r="V17" i="13" s="1"/>
  <c r="M17" i="13"/>
  <c r="U17" i="13" s="1"/>
  <c r="AG16" i="13"/>
  <c r="S16" i="13"/>
  <c r="R16" i="13"/>
  <c r="Q16" i="13"/>
  <c r="N16" i="13"/>
  <c r="V16" i="13" s="1"/>
  <c r="M16" i="13"/>
  <c r="U16" i="13" s="1"/>
  <c r="B16" i="13"/>
  <c r="B17" i="13" s="1"/>
  <c r="B18" i="13" s="1"/>
  <c r="B19" i="13" s="1"/>
  <c r="B20" i="13" s="1"/>
  <c r="B21" i="13" s="1"/>
  <c r="B22" i="13" s="1"/>
  <c r="B23" i="13" s="1"/>
  <c r="B24" i="13" s="1"/>
  <c r="B25" i="13" s="1"/>
  <c r="B26" i="13" s="1"/>
  <c r="B27" i="13" s="1"/>
  <c r="B28" i="13" s="1"/>
  <c r="B29" i="13" s="1"/>
  <c r="B30" i="13" s="1"/>
  <c r="B31" i="13" s="1"/>
  <c r="B32" i="13" s="1"/>
  <c r="B33" i="13" s="1"/>
  <c r="B34" i="13" s="1"/>
  <c r="B35" i="13" s="1"/>
  <c r="B36" i="13" s="1"/>
  <c r="B37" i="13" s="1"/>
  <c r="B38" i="13" s="1"/>
  <c r="B39" i="13" s="1"/>
  <c r="B40" i="13" s="1"/>
  <c r="B41" i="13" s="1"/>
  <c r="B42" i="13" s="1"/>
  <c r="B43" i="13" s="1"/>
  <c r="B44" i="13" s="1"/>
  <c r="Z15" i="13"/>
  <c r="S15" i="13"/>
  <c r="R15" i="13"/>
  <c r="Q15" i="13"/>
  <c r="N15" i="13"/>
  <c r="V15" i="13" s="1"/>
  <c r="M15" i="13"/>
  <c r="U15" i="13" s="1"/>
  <c r="W114" i="13" l="1"/>
  <c r="AI114" i="13" s="1"/>
  <c r="AJ86" i="13"/>
  <c r="T120" i="13"/>
  <c r="T121" i="13"/>
  <c r="W72" i="13"/>
  <c r="AI72" i="13" s="1"/>
  <c r="T105" i="13"/>
  <c r="T107" i="13"/>
  <c r="T68" i="13"/>
  <c r="T106" i="13"/>
  <c r="T134" i="13"/>
  <c r="T104" i="13"/>
  <c r="W121" i="13"/>
  <c r="AI121" i="13" s="1"/>
  <c r="W122" i="13"/>
  <c r="AI122" i="13" s="1"/>
  <c r="W135" i="13"/>
  <c r="AI135" i="13" s="1"/>
  <c r="T135" i="13"/>
  <c r="T143" i="13"/>
  <c r="W128" i="13"/>
  <c r="AI128" i="13" s="1"/>
  <c r="W47" i="13"/>
  <c r="AI47" i="13" s="1"/>
  <c r="T133" i="13"/>
  <c r="T152" i="13"/>
  <c r="T28" i="13"/>
  <c r="T30" i="13"/>
  <c r="T119" i="13"/>
  <c r="W130" i="13"/>
  <c r="AI130" i="13" s="1"/>
  <c r="T144" i="13"/>
  <c r="T24" i="13"/>
  <c r="T34" i="13"/>
  <c r="T36" i="13"/>
  <c r="T38" i="13"/>
  <c r="W44" i="13"/>
  <c r="AI44" i="13" s="1"/>
  <c r="W104" i="13"/>
  <c r="AI104" i="13" s="1"/>
  <c r="W108" i="13"/>
  <c r="AI108" i="13" s="1"/>
  <c r="W31" i="13"/>
  <c r="AI31" i="13" s="1"/>
  <c r="W37" i="13"/>
  <c r="AI37" i="13" s="1"/>
  <c r="T47" i="13"/>
  <c r="W18" i="13"/>
  <c r="AH18" i="13" s="1"/>
  <c r="T35" i="13"/>
  <c r="T65" i="13"/>
  <c r="T17" i="13"/>
  <c r="T74" i="13"/>
  <c r="T117" i="13"/>
  <c r="T16" i="13"/>
  <c r="T18" i="13"/>
  <c r="W19" i="13"/>
  <c r="AI19" i="13" s="1"/>
  <c r="T29" i="13"/>
  <c r="T59" i="13"/>
  <c r="W66" i="13"/>
  <c r="T75" i="13"/>
  <c r="T19" i="13"/>
  <c r="W33" i="13"/>
  <c r="AI33" i="13" s="1"/>
  <c r="T126" i="13"/>
  <c r="T37" i="13"/>
  <c r="T73" i="13"/>
  <c r="W123" i="13"/>
  <c r="AI123" i="13" s="1"/>
  <c r="T27" i="13"/>
  <c r="W35" i="13"/>
  <c r="AI35" i="13" s="1"/>
  <c r="W39" i="13"/>
  <c r="AI39" i="13" s="1"/>
  <c r="T42" i="13"/>
  <c r="T78" i="13"/>
  <c r="W132" i="13"/>
  <c r="AI132" i="13" s="1"/>
  <c r="T40" i="13"/>
  <c r="T52" i="13"/>
  <c r="W53" i="13"/>
  <c r="AH53" i="13" s="1"/>
  <c r="AJ53" i="13" s="1"/>
  <c r="T66" i="13"/>
  <c r="T71" i="13"/>
  <c r="T108" i="13"/>
  <c r="W120" i="13"/>
  <c r="AI120" i="13" s="1"/>
  <c r="T122" i="13"/>
  <c r="T21" i="13"/>
  <c r="W32" i="13"/>
  <c r="AH32" i="13" s="1"/>
  <c r="T32" i="13"/>
  <c r="T44" i="13"/>
  <c r="T62" i="13"/>
  <c r="T80" i="13"/>
  <c r="W118" i="13"/>
  <c r="AI118" i="13" s="1"/>
  <c r="T118" i="13"/>
  <c r="T124" i="13"/>
  <c r="T140" i="13"/>
  <c r="T145" i="13"/>
  <c r="V153" i="13"/>
  <c r="W26" i="13"/>
  <c r="AI26" i="13" s="1"/>
  <c r="W28" i="13"/>
  <c r="AI28" i="13" s="1"/>
  <c r="W45" i="13"/>
  <c r="W56" i="13"/>
  <c r="AI56" i="13" s="1"/>
  <c r="W57" i="13"/>
  <c r="AI57" i="13" s="1"/>
  <c r="W69" i="13"/>
  <c r="AH69" i="13" s="1"/>
  <c r="W22" i="13"/>
  <c r="AI22" i="13" s="1"/>
  <c r="T22" i="13"/>
  <c r="W25" i="13"/>
  <c r="AI25" i="13" s="1"/>
  <c r="T25" i="13"/>
  <c r="W107" i="13"/>
  <c r="W115" i="13"/>
  <c r="AH115" i="13" s="1"/>
  <c r="W141" i="13"/>
  <c r="AI141" i="13" s="1"/>
  <c r="AF153" i="13"/>
  <c r="W20" i="13"/>
  <c r="AH20" i="13" s="1"/>
  <c r="AJ20" i="13" s="1"/>
  <c r="W21" i="13"/>
  <c r="AH21" i="13" s="1"/>
  <c r="W52" i="13"/>
  <c r="AI52" i="13" s="1"/>
  <c r="W127" i="13"/>
  <c r="AI127" i="13" s="1"/>
  <c r="W137" i="13"/>
  <c r="AI137" i="13" s="1"/>
  <c r="W138" i="13"/>
  <c r="AH138" i="13" s="1"/>
  <c r="W16" i="13"/>
  <c r="AI16" i="13" s="1"/>
  <c r="W27" i="13"/>
  <c r="AI27" i="13" s="1"/>
  <c r="W29" i="13"/>
  <c r="AI29" i="13" s="1"/>
  <c r="T31" i="13"/>
  <c r="W41" i="13"/>
  <c r="AH41" i="13" s="1"/>
  <c r="AJ41" i="13" s="1"/>
  <c r="T43" i="13"/>
  <c r="W46" i="13"/>
  <c r="AI46" i="13" s="1"/>
  <c r="W49" i="13"/>
  <c r="AI49" i="13" s="1"/>
  <c r="T64" i="13"/>
  <c r="W106" i="13"/>
  <c r="AI106" i="13" s="1"/>
  <c r="W124" i="13"/>
  <c r="T130" i="13"/>
  <c r="W139" i="13"/>
  <c r="AH139" i="13" s="1"/>
  <c r="W146" i="13"/>
  <c r="AI146" i="13" s="1"/>
  <c r="T41" i="13"/>
  <c r="T45" i="13"/>
  <c r="T49" i="13"/>
  <c r="T53" i="13"/>
  <c r="W55" i="13"/>
  <c r="AI55" i="13" s="1"/>
  <c r="T55" i="13"/>
  <c r="T58" i="13"/>
  <c r="T67" i="13"/>
  <c r="T70" i="13"/>
  <c r="T76" i="13"/>
  <c r="T79" i="13"/>
  <c r="T115" i="13"/>
  <c r="T123" i="13"/>
  <c r="T132" i="13"/>
  <c r="W134" i="13"/>
  <c r="AH134" i="13" s="1"/>
  <c r="T141" i="13"/>
  <c r="W144" i="13"/>
  <c r="AI144" i="13" s="1"/>
  <c r="T146" i="13"/>
  <c r="T148" i="13"/>
  <c r="AH149" i="13"/>
  <c r="AJ149" i="13" s="1"/>
  <c r="T46" i="13"/>
  <c r="T56" i="13"/>
  <c r="W77" i="13"/>
  <c r="AH77" i="13" s="1"/>
  <c r="W113" i="13"/>
  <c r="AI113" i="13" s="1"/>
  <c r="T114" i="13"/>
  <c r="T125" i="13"/>
  <c r="T127" i="13"/>
  <c r="T128" i="13"/>
  <c r="W131" i="13"/>
  <c r="AI131" i="13" s="1"/>
  <c r="T136" i="13"/>
  <c r="T138" i="13"/>
  <c r="T142" i="13"/>
  <c r="W145" i="13"/>
  <c r="AI145" i="13" s="1"/>
  <c r="R153" i="13"/>
  <c r="T15" i="13"/>
  <c r="Z153" i="13"/>
  <c r="AG15" i="13"/>
  <c r="W40" i="13"/>
  <c r="W17" i="13"/>
  <c r="W71" i="13"/>
  <c r="W79" i="13"/>
  <c r="W30" i="13"/>
  <c r="W42" i="13"/>
  <c r="T20" i="13"/>
  <c r="T26" i="13"/>
  <c r="T33" i="13"/>
  <c r="W36" i="13"/>
  <c r="AI36" i="13" s="1"/>
  <c r="W43" i="13"/>
  <c r="AI43" i="13" s="1"/>
  <c r="W67" i="13"/>
  <c r="AH67" i="13" s="1"/>
  <c r="AJ67" i="13" s="1"/>
  <c r="W24" i="13"/>
  <c r="W59" i="13"/>
  <c r="W73" i="13"/>
  <c r="W15" i="13"/>
  <c r="W34" i="13"/>
  <c r="W38" i="13"/>
  <c r="AI38" i="13" s="1"/>
  <c r="T39" i="13"/>
  <c r="W54" i="13"/>
  <c r="W65" i="13"/>
  <c r="AH65" i="13" s="1"/>
  <c r="AJ65" i="13" s="1"/>
  <c r="W76" i="13"/>
  <c r="W152" i="13"/>
  <c r="S153" i="13"/>
  <c r="AC153" i="13"/>
  <c r="T54" i="13"/>
  <c r="T57" i="13"/>
  <c r="W62" i="13"/>
  <c r="AI62" i="13" s="1"/>
  <c r="W64" i="13"/>
  <c r="AI64" i="13" s="1"/>
  <c r="W68" i="13"/>
  <c r="AI68" i="13" s="1"/>
  <c r="T69" i="13"/>
  <c r="T72" i="13"/>
  <c r="W74" i="13"/>
  <c r="AI74" i="13" s="1"/>
  <c r="W75" i="13"/>
  <c r="AI75" i="13" s="1"/>
  <c r="W78" i="13"/>
  <c r="AI78" i="13" s="1"/>
  <c r="W117" i="13"/>
  <c r="AI117" i="13" s="1"/>
  <c r="AI150" i="13"/>
  <c r="AH150" i="13"/>
  <c r="Q153" i="13"/>
  <c r="U153" i="13"/>
  <c r="W58" i="13"/>
  <c r="AI58" i="13" s="1"/>
  <c r="W70" i="13"/>
  <c r="AI70" i="13" s="1"/>
  <c r="T77" i="13"/>
  <c r="W80" i="13"/>
  <c r="AH80" i="13" s="1"/>
  <c r="AJ80" i="13" s="1"/>
  <c r="T113" i="13"/>
  <c r="W105" i="13"/>
  <c r="AI105" i="13" s="1"/>
  <c r="W126" i="13"/>
  <c r="AI126" i="13" s="1"/>
  <c r="W140" i="13"/>
  <c r="AI151" i="13"/>
  <c r="AH151" i="13"/>
  <c r="T131" i="13"/>
  <c r="W133" i="13"/>
  <c r="AI133" i="13" s="1"/>
  <c r="W136" i="13"/>
  <c r="T137" i="13"/>
  <c r="T139" i="13"/>
  <c r="W148" i="13"/>
  <c r="AI148" i="13" s="1"/>
  <c r="W119" i="13"/>
  <c r="W125" i="13"/>
  <c r="W142" i="13"/>
  <c r="AI142" i="13" s="1"/>
  <c r="W143" i="13"/>
  <c r="AI143" i="13" s="1"/>
  <c r="AH114" i="13" l="1"/>
  <c r="AJ114" i="13" s="1"/>
  <c r="AH107" i="13"/>
  <c r="AI107" i="13"/>
  <c r="AH66" i="13"/>
  <c r="AI66" i="13"/>
  <c r="AH125" i="13"/>
  <c r="AI125" i="13"/>
  <c r="AH122" i="13"/>
  <c r="AJ122" i="13" s="1"/>
  <c r="AI18" i="13"/>
  <c r="AJ18" i="13" s="1"/>
  <c r="AH144" i="13"/>
  <c r="AJ144" i="13" s="1"/>
  <c r="AH72" i="13"/>
  <c r="AJ72" i="13" s="1"/>
  <c r="AH56" i="13"/>
  <c r="AJ56" i="13" s="1"/>
  <c r="AH16" i="13"/>
  <c r="AJ16" i="13" s="1"/>
  <c r="AH47" i="13"/>
  <c r="AJ47" i="13" s="1"/>
  <c r="AI134" i="13"/>
  <c r="AJ134" i="13" s="1"/>
  <c r="AH75" i="13"/>
  <c r="AJ75" i="13" s="1"/>
  <c r="AH130" i="13"/>
  <c r="AJ130" i="13" s="1"/>
  <c r="AH27" i="13"/>
  <c r="AJ27" i="13" s="1"/>
  <c r="AH121" i="13"/>
  <c r="AJ121" i="13" s="1"/>
  <c r="AH108" i="13"/>
  <c r="AJ108" i="13" s="1"/>
  <c r="AH128" i="13"/>
  <c r="AJ128" i="13" s="1"/>
  <c r="AH132" i="13"/>
  <c r="AJ132" i="13" s="1"/>
  <c r="AH22" i="13"/>
  <c r="AJ22" i="13" s="1"/>
  <c r="AI21" i="13"/>
  <c r="AJ21" i="13" s="1"/>
  <c r="AH39" i="13"/>
  <c r="AJ39" i="13" s="1"/>
  <c r="AI139" i="13"/>
  <c r="AJ139" i="13" s="1"/>
  <c r="AH44" i="13"/>
  <c r="AJ44" i="13" s="1"/>
  <c r="AH49" i="13"/>
  <c r="AJ49" i="13" s="1"/>
  <c r="AH135" i="13"/>
  <c r="AJ135" i="13" s="1"/>
  <c r="AH146" i="13"/>
  <c r="AJ146" i="13" s="1"/>
  <c r="AH133" i="13"/>
  <c r="AJ133" i="13" s="1"/>
  <c r="AH131" i="13"/>
  <c r="AJ131" i="13" s="1"/>
  <c r="AH104" i="13"/>
  <c r="AJ104" i="13" s="1"/>
  <c r="AH31" i="13"/>
  <c r="AJ31" i="13" s="1"/>
  <c r="AI115" i="13"/>
  <c r="AJ115" i="13" s="1"/>
  <c r="AH148" i="13"/>
  <c r="AJ148" i="13" s="1"/>
  <c r="AH137" i="13"/>
  <c r="AJ137" i="13" s="1"/>
  <c r="AH106" i="13"/>
  <c r="AJ106" i="13" s="1"/>
  <c r="AH57" i="13"/>
  <c r="AJ57" i="13" s="1"/>
  <c r="AH33" i="13"/>
  <c r="AJ33" i="13" s="1"/>
  <c r="AH19" i="13"/>
  <c r="AJ19" i="13" s="1"/>
  <c r="AH37" i="13"/>
  <c r="AJ37" i="13" s="1"/>
  <c r="AH78" i="13"/>
  <c r="AJ78" i="13" s="1"/>
  <c r="AH46" i="13"/>
  <c r="AJ46" i="13" s="1"/>
  <c r="AI32" i="13"/>
  <c r="AJ32" i="13" s="1"/>
  <c r="AI69" i="13"/>
  <c r="AJ69" i="13" s="1"/>
  <c r="AH25" i="13"/>
  <c r="AJ25" i="13" s="1"/>
  <c r="AH118" i="13"/>
  <c r="AJ118" i="13" s="1"/>
  <c r="AH28" i="13"/>
  <c r="AJ28" i="13" s="1"/>
  <c r="AI77" i="13"/>
  <c r="AJ77" i="13" s="1"/>
  <c r="AH113" i="13"/>
  <c r="AJ113" i="13" s="1"/>
  <c r="AH143" i="13"/>
  <c r="AJ143" i="13" s="1"/>
  <c r="AH120" i="13"/>
  <c r="AJ120" i="13" s="1"/>
  <c r="AH141" i="13"/>
  <c r="AJ141" i="13" s="1"/>
  <c r="AH127" i="13"/>
  <c r="AJ127" i="13" s="1"/>
  <c r="AI138" i="13"/>
  <c r="AJ138" i="13" s="1"/>
  <c r="AH123" i="13"/>
  <c r="AJ123" i="13" s="1"/>
  <c r="AH55" i="13"/>
  <c r="AJ55" i="13" s="1"/>
  <c r="AH26" i="13"/>
  <c r="AJ26" i="13" s="1"/>
  <c r="AH126" i="13"/>
  <c r="AJ126" i="13" s="1"/>
  <c r="AJ151" i="13"/>
  <c r="AH124" i="13"/>
  <c r="AJ124" i="13" s="1"/>
  <c r="AH35" i="13"/>
  <c r="AJ35" i="13" s="1"/>
  <c r="AH145" i="13"/>
  <c r="AJ145" i="13" s="1"/>
  <c r="AH29" i="13"/>
  <c r="AJ29" i="13" s="1"/>
  <c r="AH70" i="13"/>
  <c r="AJ70" i="13" s="1"/>
  <c r="AI45" i="13"/>
  <c r="AH45" i="13"/>
  <c r="AH64" i="13"/>
  <c r="AJ64" i="13" s="1"/>
  <c r="AH52" i="13"/>
  <c r="AJ52" i="13" s="1"/>
  <c r="AI119" i="13"/>
  <c r="AH119" i="13"/>
  <c r="AH140" i="13"/>
  <c r="AI59" i="13"/>
  <c r="AH59" i="13"/>
  <c r="AI42" i="13"/>
  <c r="AH42" i="13"/>
  <c r="AI71" i="13"/>
  <c r="AH71" i="13"/>
  <c r="AI17" i="13"/>
  <c r="AH17" i="13"/>
  <c r="AI40" i="13"/>
  <c r="AH40" i="13"/>
  <c r="AG153" i="13"/>
  <c r="AH15" i="13"/>
  <c r="AI136" i="13"/>
  <c r="AH136" i="13"/>
  <c r="AH58" i="13"/>
  <c r="AJ58" i="13" s="1"/>
  <c r="AI76" i="13"/>
  <c r="AH76" i="13"/>
  <c r="AI34" i="13"/>
  <c r="AH34" i="13"/>
  <c r="W153" i="13"/>
  <c r="AI15" i="13"/>
  <c r="AI73" i="13"/>
  <c r="AH73" i="13"/>
  <c r="AI30" i="13"/>
  <c r="AH30" i="13"/>
  <c r="AH38" i="13"/>
  <c r="AJ38" i="13" s="1"/>
  <c r="AH142" i="13"/>
  <c r="AJ142" i="13" s="1"/>
  <c r="AH105" i="13"/>
  <c r="AJ105" i="13" s="1"/>
  <c r="AI152" i="13"/>
  <c r="AH152" i="13"/>
  <c r="AH74" i="13"/>
  <c r="AJ74" i="13" s="1"/>
  <c r="AH62" i="13"/>
  <c r="AJ62" i="13" s="1"/>
  <c r="AH43" i="13"/>
  <c r="AJ43" i="13" s="1"/>
  <c r="AH68" i="13"/>
  <c r="AJ68" i="13" s="1"/>
  <c r="T153" i="13"/>
  <c r="AH117" i="13"/>
  <c r="AJ117" i="13" s="1"/>
  <c r="AJ150" i="13"/>
  <c r="AI54" i="13"/>
  <c r="AH54" i="13"/>
  <c r="AI24" i="13"/>
  <c r="AH24" i="13"/>
  <c r="AI79" i="13"/>
  <c r="AH79" i="13"/>
  <c r="AH36" i="13"/>
  <c r="AJ36" i="13" s="1"/>
  <c r="AJ66" i="13" l="1"/>
  <c r="AJ125" i="13"/>
  <c r="AJ107" i="13"/>
  <c r="AJ59" i="13"/>
  <c r="AJ76" i="13"/>
  <c r="AJ79" i="13"/>
  <c r="AJ24" i="13"/>
  <c r="AJ45" i="13"/>
  <c r="AJ30" i="13"/>
  <c r="AJ136" i="13"/>
  <c r="AJ40" i="13"/>
  <c r="AJ71" i="13"/>
  <c r="AJ140" i="13"/>
  <c r="AJ152" i="13"/>
  <c r="AJ17" i="13"/>
  <c r="AJ42" i="13"/>
  <c r="AJ119" i="13"/>
  <c r="AH153" i="13"/>
  <c r="AJ15" i="13"/>
  <c r="AI153" i="13"/>
  <c r="AJ54" i="13"/>
  <c r="AJ73" i="13"/>
  <c r="AJ34" i="13"/>
  <c r="AJ153" i="13" l="1"/>
  <c r="AI157" i="13" s="1"/>
</calcChain>
</file>

<file path=xl/sharedStrings.xml><?xml version="1.0" encoding="utf-8"?>
<sst xmlns="http://schemas.openxmlformats.org/spreadsheetml/2006/main" count="2434" uniqueCount="418">
  <si>
    <t>высш</t>
  </si>
  <si>
    <t>Стаж</t>
  </si>
  <si>
    <t>№</t>
  </si>
  <si>
    <t>Должность</t>
  </si>
  <si>
    <t>Образование</t>
  </si>
  <si>
    <t>Категория по аттестации</t>
  </si>
  <si>
    <t>коэф-т препод</t>
  </si>
  <si>
    <t>коэф-т концерт.</t>
  </si>
  <si>
    <t>БДО</t>
  </si>
  <si>
    <t>Оклад препод</t>
  </si>
  <si>
    <t>Оклад концертм.</t>
  </si>
  <si>
    <t>нагрузка в часах</t>
  </si>
  <si>
    <t>препод</t>
  </si>
  <si>
    <t>итого нагрузки в час</t>
  </si>
  <si>
    <t>ставки по нагрузке</t>
  </si>
  <si>
    <t>итого ставок по нагрузке</t>
  </si>
  <si>
    <t>сумма з/платы по нагрузке</t>
  </si>
  <si>
    <t>Итого з/платы по учебной нагрузке</t>
  </si>
  <si>
    <t>%</t>
  </si>
  <si>
    <t>сумма</t>
  </si>
  <si>
    <t>часы</t>
  </si>
  <si>
    <t>кол</t>
  </si>
  <si>
    <t>Итого по доплатам</t>
  </si>
  <si>
    <t>Всего з/платы в месяц</t>
  </si>
  <si>
    <t>тарифная часть</t>
  </si>
  <si>
    <t>доплаты и надбавки</t>
  </si>
  <si>
    <t>1кат</t>
  </si>
  <si>
    <t>тарификационный список</t>
  </si>
  <si>
    <t>концертмейстер</t>
  </si>
  <si>
    <t>Утверждаю:</t>
  </si>
  <si>
    <t>в/к</t>
  </si>
  <si>
    <t>преподаватель живописи</t>
  </si>
  <si>
    <t>преподаватель практики</t>
  </si>
  <si>
    <t>Итого</t>
  </si>
  <si>
    <t>10% надбавка</t>
  </si>
  <si>
    <t>Инспектор ОК</t>
  </si>
  <si>
    <t>преподаватель ф-но</t>
  </si>
  <si>
    <t>преподаватель ф-но, концерт.</t>
  </si>
  <si>
    <t>преподаватель домбры</t>
  </si>
  <si>
    <t>преподаватель кобыза</t>
  </si>
  <si>
    <t>Хасенова А.К.</t>
  </si>
  <si>
    <t>конц, илюст, натур</t>
  </si>
  <si>
    <t>преподаватель пение с домброй</t>
  </si>
  <si>
    <t>преподаватель сольного пения</t>
  </si>
  <si>
    <t>преподаватель теории музыки</t>
  </si>
  <si>
    <t>преподаватель культуры речи</t>
  </si>
  <si>
    <t>преподаватель химии и биологии, каз яз</t>
  </si>
  <si>
    <t>преподаватель физики</t>
  </si>
  <si>
    <t xml:space="preserve">преподаватель экономики </t>
  </si>
  <si>
    <t>преподаватель хорового дирижирования</t>
  </si>
  <si>
    <t>преподаватель кларнета</t>
  </si>
  <si>
    <t>преподаватель рус.яз и лит-ры в каз.гр</t>
  </si>
  <si>
    <t>преподаватель хореографии</t>
  </si>
  <si>
    <t>преподаватель скрипки</t>
  </si>
  <si>
    <t>преподаватель домры</t>
  </si>
  <si>
    <t>куратор</t>
  </si>
  <si>
    <t>преподаватель духовых и ударных инструментов</t>
  </si>
  <si>
    <t>преподаватель истории</t>
  </si>
  <si>
    <t>преподаватель актерского мастерства</t>
  </si>
  <si>
    <t>преподаватель физ.культуры</t>
  </si>
  <si>
    <t>преподаватель гитары</t>
  </si>
  <si>
    <t>преподаватель самопознания</t>
  </si>
  <si>
    <t>преподаватель информатики</t>
  </si>
  <si>
    <t>преподаватель мастерства актера</t>
  </si>
  <si>
    <t>преподаватель флейты</t>
  </si>
  <si>
    <t>преподаватель трубы</t>
  </si>
  <si>
    <t>преподаватель теоретических дисциплин</t>
  </si>
  <si>
    <t>преподаватель пед.практики, концертмейстер</t>
  </si>
  <si>
    <t>преподаватель виолончели</t>
  </si>
  <si>
    <t>преподаватель ударных инструментов</t>
  </si>
  <si>
    <t>преподаватель музыкальной психологии</t>
  </si>
  <si>
    <t>ср.спец</t>
  </si>
  <si>
    <t>За проверку тетрадей и письмен.работ</t>
  </si>
  <si>
    <t>преподаватель фагота, илюстратор</t>
  </si>
  <si>
    <t>преподаватель гобоя</t>
  </si>
  <si>
    <t>2 кат</t>
  </si>
  <si>
    <t>Блок</t>
  </si>
  <si>
    <t>В1-4</t>
  </si>
  <si>
    <t>В4-2</t>
  </si>
  <si>
    <t>В4-4</t>
  </si>
  <si>
    <t>В3-4</t>
  </si>
  <si>
    <t>В1-4:         В3-1</t>
  </si>
  <si>
    <t xml:space="preserve"> В3-1</t>
  </si>
  <si>
    <t>ср. спец</t>
  </si>
  <si>
    <t>1 кат</t>
  </si>
  <si>
    <t>преподаватель аккордеона</t>
  </si>
  <si>
    <t>преподаватель математики на гос.яз.</t>
  </si>
  <si>
    <t>препод хор. Дирижир</t>
  </si>
  <si>
    <t>преподаватель практики, иллюстратор</t>
  </si>
  <si>
    <t>В1-4            В3-4</t>
  </si>
  <si>
    <t>За кураторство руководство группой</t>
  </si>
  <si>
    <t xml:space="preserve">Экономист </t>
  </si>
  <si>
    <t>Гл.бухгалтер</t>
  </si>
  <si>
    <t>Кайралапова Н.З.</t>
  </si>
  <si>
    <t>Зам. Директора</t>
  </si>
  <si>
    <t>2кат</t>
  </si>
  <si>
    <t>В1-4   В3-4</t>
  </si>
  <si>
    <t>до года</t>
  </si>
  <si>
    <t>В1-4:      В3-2</t>
  </si>
  <si>
    <t xml:space="preserve">В1-4:         </t>
  </si>
  <si>
    <t>В1-4:        В3-1</t>
  </si>
  <si>
    <t>В3-3</t>
  </si>
  <si>
    <t>Рыжик Г.Л.</t>
  </si>
  <si>
    <t xml:space="preserve">В1-4 </t>
  </si>
  <si>
    <t>Директор КГУ "Комплекс "Колледж искусств -ШОД"</t>
  </si>
  <si>
    <t>Преподаватель НВП</t>
  </si>
  <si>
    <t>преподаватель английского языка</t>
  </si>
  <si>
    <t>В3-2</t>
  </si>
  <si>
    <t>Преподаватель ВИЧ Спид</t>
  </si>
  <si>
    <t>За работу с детьми с ограничеными возможностями в физическом развитии (инвалиды по слуху) 40%</t>
  </si>
  <si>
    <t>б/к</t>
  </si>
  <si>
    <t>Сегизтаева Г.А.</t>
  </si>
  <si>
    <t>Документ об оброзовании</t>
  </si>
  <si>
    <t>Алма-Атинскую Гос. Консерваторию им.Курмангазы ТВ№697957 от 09.05.1992г Концертный исполнитель, преподователь, артист оркестра.</t>
  </si>
  <si>
    <t>Казахскую национальную академию музыки ЖБ№0205827 от 15.06.2009г Традиционное музыкального искусства</t>
  </si>
  <si>
    <t xml:space="preserve">СКГУ ЖБ№ 0275656 от 24.06.2002г Учитель казахского языка и литературы </t>
  </si>
  <si>
    <t>Петропавлоский педагогический институт им. К.Д.Ушинского  РВ№136236 от 29.06.1989г Учитель математики и физики</t>
  </si>
  <si>
    <t>Петропавлоский педагогический институт  КВ№189707 от 01.07.1983г Учитель химии и биологии</t>
  </si>
  <si>
    <t>Петропавлоский педагогический институт МВ№096518от 30.06.1984г Учитель музыки и пения</t>
  </si>
  <si>
    <t>СКГУ им.Козыбаева ЖБ№0082752 от 15.06.2005г Учитель истории основ права и экономики</t>
  </si>
  <si>
    <t>Челябинская государственной академией культуры искусств БТ№0016705 от 09.02.2016г Дирижер академического хора, преподователь хоровых дисциплин по специальности Народное художественное творчества</t>
  </si>
  <si>
    <t>Казахскую национальную академию музыки ЖБ-Б № 0561193 от 25.06.2013г Традиционное музыкального искусства</t>
  </si>
  <si>
    <t xml:space="preserve">Карагандинский государственный университет им. Академика Е.А. Букетова АЖБ № 0009600 от 31.05.2007г Социальный педагог </t>
  </si>
  <si>
    <t xml:space="preserve">Омский государственный педагогический  университет ВСА №0090054 от 10.07.2003г  Учитель изобразительное искусство и черчение </t>
  </si>
  <si>
    <t>Казахскую национальную академию музыки АЖБ №0026399 от 18.06.2007г Концертный исполнитель</t>
  </si>
  <si>
    <t>Кокшетауский государственный институт культуры ЦВ №076432 от 26,06,1993г Балетмейстер, преподователь хореографических дисциплин</t>
  </si>
  <si>
    <t>СКГУ им.Козыбаева ЖБ-Б №0120648 от 16.06.2016г Музыкальное оброзование</t>
  </si>
  <si>
    <t>Кокшетауский педагогический институт  им.Ч.Валиханова ТВ № 706861 от 26.06.1991г  Учитель физики и матиматики</t>
  </si>
  <si>
    <t>Казахскую национальную акдемию музыки АЖБ№0026477 от 18.06.2007г Дирижер</t>
  </si>
  <si>
    <t>Киргизский государственный институт искусств им. В. Бейшеналиевой ТВ-I № 141482 от29.06.1990г Концертмейстер , преподаватель</t>
  </si>
  <si>
    <t>Петропавловский педагогический институт Г-I №252540 от 30.06.1978г Учитель русского языка илитературы средней школы</t>
  </si>
  <si>
    <t xml:space="preserve">СКГУ  ЖБ №0340474 от 28.06.2003г Учитель географии и экологии </t>
  </si>
  <si>
    <t xml:space="preserve">Уфимский государственный институт искусств КВ № 377951 от 01.06.1984г Концертный исполнитель дирижер оркестра , Народных инструментов , преподователь. </t>
  </si>
  <si>
    <t xml:space="preserve">Казахского национального университета искусств  ЖБ-Б № 0361848 от 22.06.2012г Инструментальное исполнительство струнные инструменты </t>
  </si>
  <si>
    <t xml:space="preserve">СКГУ им. Козыбаева  АЖБ № 0041928 от 04.07.2007г Учитель Казахского языка и литературы </t>
  </si>
  <si>
    <t>Казахскую национальную академию музыки ЖБ№0750631от 21.06.2006г Концертный исполнитель</t>
  </si>
  <si>
    <t>Казахскую национальную академию музыки ЖБ№0205793 от 15.06.2009г Музыковедение</t>
  </si>
  <si>
    <t>Петропавловский педагогический институт им. К.Д. Ушинского РВ № 136561 от 22.06.1989г Учитель физ культуры</t>
  </si>
  <si>
    <t xml:space="preserve">СКГУ им. Козыбаева  ЖБ № 0083093 от 21.02.2007г Учитель музыки. </t>
  </si>
  <si>
    <t>Казахскую национальную академию музыки АЖБ № 0026467 от 18.06.2007г Концертный исполнитель</t>
  </si>
  <si>
    <t xml:space="preserve">Северо Казахстанского государственного унивеситета ЖБ-№0275691 от 26.06.2002г Учитель казахского языка и литературы. </t>
  </si>
  <si>
    <t>Казахской национальной консерватории им. Курмангазы ЖБ-Б № 1171467 от 28.06.2017г  Традиционное музыкальное искусства.</t>
  </si>
  <si>
    <t>СКГУ им. М. Козыбаева ЖБ-Б№0805016от 25.05.2015г Начальная военная подготовка</t>
  </si>
  <si>
    <t xml:space="preserve">Казахскую национальную академию музыки ЖБ № 0668194 от 07.06.2006г Инструментальное исполнительство Духовое и ударные инструменты, концертный исполнитель. </t>
  </si>
  <si>
    <t xml:space="preserve">Казахскую национальную академию музыки АЖБ № 0026452 от 08.06.2007г Концертный исполнитель </t>
  </si>
  <si>
    <t>Алматинскую Гос..Консерваторию им. Курмаганзы ЖБ№ 0140183 от 22.05.2000г Солист оркестра педагог , артист камерного ансамбля.</t>
  </si>
  <si>
    <t>Петропавловское музыкальное училище МТ- I № 166105 от 20.06.1988г Преподователь муз школы, концетмейстер.</t>
  </si>
  <si>
    <t xml:space="preserve">СКГУ им.  М.Козыбаева ЖБ № 0062945 от 30.06.2006г Оперный певец . Камерный певец. </t>
  </si>
  <si>
    <t>в/к-илл</t>
  </si>
  <si>
    <t xml:space="preserve">Омский государственный педогогический университет БТ № 0009190 от 20.06.2013г Изобразительное искусства </t>
  </si>
  <si>
    <t>Казазахстанскую государственную Консерваторию им. Курмангазы ЖБ № 0300441 от 27.05.2002г</t>
  </si>
  <si>
    <t>Казахского национального университета искусств ЖБ-Б № 0361850 от 22.06.2012г Инструментальное исполнительство струнные инструменты.</t>
  </si>
  <si>
    <t>Казахского национального университета искусств ЖБ-Б №0224537 от 20.06.2011г Вокальное искуства.</t>
  </si>
  <si>
    <t xml:space="preserve"> СКГУ ЖБ № 0052174 от 17.06..1999г Учитель музыки</t>
  </si>
  <si>
    <t>Талды-Курганский педагогический институт им. И. Джансугурова ПВ №и076737 от 26.06.1989г Учитель музыки и пения , методист по воспитательной работе.</t>
  </si>
  <si>
    <t>Омский государственный университет им.Ф.Д.Достоевского БТ№0021996 от 17.08.2017г Хореография</t>
  </si>
  <si>
    <t>Кемеревский государственный институт культуры ЛВ№312230 от 27.06.1991г Кульпросветработник рук самодеятельного танцевального колектива</t>
  </si>
  <si>
    <t>Казахского национального университета искусств ЖБ-Б №0561126 от 25.06.2013г Вокальное искусства</t>
  </si>
  <si>
    <t xml:space="preserve">Петропавловский педагогический институт им. К.Д. Ушинского ЛВ №106079 от 29.06.1988г Учитель музыки воспитатель методист </t>
  </si>
  <si>
    <t>Казахский государственный институт театра и кино им.Т. Жургенова ЖБ№0001925 от 09.06.1999г Актер драмотического театра и кино</t>
  </si>
  <si>
    <t>Челябинский государственный академии культуры и искусств БТ№0017401 от22.06.2016г Музыкально - инструментальное искусство</t>
  </si>
  <si>
    <t>Омский гос пед-ий институт им. А.М. Горького ШВ№090448 от 28.06.1993г Учитель изобразительного искусства и черчение.</t>
  </si>
  <si>
    <t>Алма-Атискую  Гос. Консерваторию им. Курмангазы ТВ№766450 от 01.06.1992г Музыковед, преподователь.</t>
  </si>
  <si>
    <t>Петропавловский педагогический институт КВ№189798 от 29.06.1983г Учитель музыки и пения</t>
  </si>
  <si>
    <t>СКГУ ЖББ №0130862 от 15.01.2008г Психологии</t>
  </si>
  <si>
    <t xml:space="preserve">Петропавловский музыкальное училище  ГТ № 128218 от 20.06.1981г Преподователь муз школы по сольфеджио </t>
  </si>
  <si>
    <t>СКГУ ЖБ-№ 0250484 от 02.07.2009г Музыкальное образование</t>
  </si>
  <si>
    <t>преподаватель КНИ</t>
  </si>
  <si>
    <t>ср спец</t>
  </si>
  <si>
    <t>Преподаватель РНИ,Иллюстратор</t>
  </si>
  <si>
    <t>Казахский национальный университет искусствЖБ-Б№1139240 от25.05.2017г.Традиционное музыкальное искусство Народные инструменты Домбра прима</t>
  </si>
  <si>
    <t>Казахское национальной академии музыки ЖБ № 0650729 от 08.06.2005 Инстументальное исполнительство скрипка.</t>
  </si>
  <si>
    <t>Казахская национальная академия музыки АЖБ№0003233 от 18.06.2007г Концертный исполнитель</t>
  </si>
  <si>
    <t>Шымкентский педагогический институт культуры им. Аль- Фараби ПВ № 080034 от 27.05.1993г кульпросвет работник рук самодеятельного хорового коллектива.</t>
  </si>
  <si>
    <t>преподаватель РНИ</t>
  </si>
  <si>
    <t xml:space="preserve"> Преподаватель скрипки,Иллюстратор</t>
  </si>
  <si>
    <t>преподаватель сольного пения,иллюстратор</t>
  </si>
  <si>
    <t>преподаватель общего ф-но</t>
  </si>
  <si>
    <t>преподаватель истории на гос языке</t>
  </si>
  <si>
    <t xml:space="preserve"> преподаватель скрипки,иллюстратор</t>
  </si>
  <si>
    <t>концертместер по спец дисциплинам</t>
  </si>
  <si>
    <t>иллюстраторы коллективов</t>
  </si>
  <si>
    <t>Государственные экзамены</t>
  </si>
  <si>
    <t>промежуточная аттестация</t>
  </si>
  <si>
    <t>культурология</t>
  </si>
  <si>
    <t xml:space="preserve">преподаватель географии                                    </t>
  </si>
  <si>
    <t>Кыргызкий государственный институт искусств им.Б. Бейшеналиевой  ШВ№180198821 от 30.06.2018г Актерское искусство</t>
  </si>
  <si>
    <t xml:space="preserve">Петропавловский педагогический  институт им.К.Д. Ушинского ЖБ-II №0121862  от 25.06.1996г  Учитель музыки и пения , методиста по воспитательной работе </t>
  </si>
  <si>
    <t>Колледж искусств - Шод ТКБ № 1081171 от 20.06.2017г Инструментальное исполнительство.</t>
  </si>
  <si>
    <t>Петропавловский педагогический институт им. К.Д. Ушинского ШВ№321165 от 14.06.1995музыка и методика воспитательной работы</t>
  </si>
  <si>
    <t>Петропавловский педагогический институт им. К.Д. Ушинского ЖБ-II №0121870 от 25.06.1996г  музыка и методика воспитательной работы</t>
  </si>
  <si>
    <t>СКГУ им.  М.Козыбаева ЖБ № 0251522 от23.06.2010 Бакалавр История</t>
  </si>
  <si>
    <t>Государственный Северо-Казахстанский университетЖБ№0052173 от 17.06.1999г Музыка</t>
  </si>
  <si>
    <t>Казахского национального университета искусств  ЖБ-Б № 0675562 от 20.06.2014гБакалавр Вокальное искусство</t>
  </si>
  <si>
    <t>30л6м</t>
  </si>
  <si>
    <t>Казахского национального университета искусств ЖБ-Б №00361915от 20.06.2012г Вокальное искуства.</t>
  </si>
  <si>
    <t xml:space="preserve">В1-4    </t>
  </si>
  <si>
    <t xml:space="preserve">В1-4:       </t>
  </si>
  <si>
    <t>высш ,ср спец</t>
  </si>
  <si>
    <t xml:space="preserve">    В3-4</t>
  </si>
  <si>
    <t>Казахского национального университета искусств ЖБ-Б 0675406 от 20.06.2014г Инструментальное исполнительство Духовые и ударные инструменты.</t>
  </si>
  <si>
    <t xml:space="preserve">Кокшетауского государственного университета им. Ш. Уалиханова ЖБ-Б № 0806191 от 03.07.2014г Изоброзительное искусство и черчении </t>
  </si>
  <si>
    <t>Алма-Атинскую Гос. Консерваторию им. Курмангазы ПВ № 062363 от 17.05.1986г Концертный исполнитель , преподаватель.</t>
  </si>
  <si>
    <t>Омский государственный университет им.Ф.М. Достоевского БТ № 0007713 от 15.05.2006г Худ рук академического хора , преподаватель . Аккомпаниатор (концертмейстер)</t>
  </si>
  <si>
    <t>Алматинскую Гос. Консерваторию им.Курмангазы ЖБ №0065894 от 12.05.1999г Преподаватель, артист оркестра.</t>
  </si>
  <si>
    <t>Челябиский государственный академия культуры и искусств БТ №0013438 29.10.2014г Артист камерного ансамбля , концертмейстер , преподаватель</t>
  </si>
  <si>
    <t>Новосибирская госудаоственная консерватория им.М.И.Глинки К№53381 от 22.11.2013г Преподаватель баяна</t>
  </si>
  <si>
    <t>Алмаатинскую Госудаоственную консерваторию им. Курмангазы ЖБ№ 0001358 от 20.05.1994г Конц  исполнитель ,артист орк.и ансамбля, преподаватель , дирижер дух оркестра.</t>
  </si>
  <si>
    <t>Алма - Атинскую Гос. Консерваторию им. Курмангазы ТВ № 682041 от 27.05.1989г Преподаватель , артист оркестра, Артист камерного ансамбля.</t>
  </si>
  <si>
    <t>Алматинскую государственную Консерваторию им. Курмангазы ЖБ №0140247 от 07.05.2001г Артист оркестра , преподаватель</t>
  </si>
  <si>
    <t>Челябинский государственный институт культуры ЖВ№844842 от 22.05.1981г Преподаватель хорового, дирижирования.</t>
  </si>
  <si>
    <t>Российская академия музыки им. Гнесивых ОКА № 27183 от 30.06.2013г Конц исполнитель, артист оркестра, артист ансамбля, преподаватель.</t>
  </si>
  <si>
    <t>Магнитогорская государственная консерватория им. М.И. Глинки КЛ № 10727 от 10.06.2012г Музыковед , преподаватель музыковедение.</t>
  </si>
  <si>
    <t>Алма-Атинскую Гос. Консерваторию им. Курмангазы ПВ №066040 от 18.05.1987г. Концертная певица,преподаватель ,Институт управленияЖБ-Б №0039902 от 26.06.2007г Бакалавр государственного управления</t>
  </si>
  <si>
    <t>Казахскую национальную академию музыки ЖБ№0035290 от 15.06.2010г Бакалавр музыки</t>
  </si>
  <si>
    <t>Алмаатинскую Гос. Консерваторию им. Курмангазы ЖБ №0001122 от 27.05.1998г Преподаватель , концетмейстер, солист камерного ансамбля.</t>
  </si>
  <si>
    <t>Алма-Атинскую Гос. Консерваторию им.Курмангазы ТВ№682045 от 27.05.1989г Концертный исполнитель, солист оркестра ,  артист камерного ансамбля , преподаватель.</t>
  </si>
  <si>
    <t>Казазскую национальную академию музыки ЖБ№ 0521878 от 12.06.2004г Концертный исполнитель , преподаватель</t>
  </si>
  <si>
    <t>Алма-Атинскую Гос. Консерваторию им.Курмангазы УВ№672025 от 14.06.1991г Музыковед, преподаватель.</t>
  </si>
  <si>
    <t>Петропавловское музыкальное училище ГТ№128267 от 19.06.1982г Преподователь муз школы по сольфеджу , муз литературы, общему фортепиано</t>
  </si>
  <si>
    <t>Алмаатинскую Гос. Консерваторию им. Курмангазы ТВ№ 766423 от 17.05.1995г Концертный исполнитель , преподаватель , концетмейстер, солист камерного ансамбля.</t>
  </si>
  <si>
    <t>Алмаатинскую Гос. Консерваторию им. Курмангазы ТВ№ 766424 от 17.05.1995г Концертный исполнитель , преподаватель , концетмейстер, солист камерного ансамбля.</t>
  </si>
  <si>
    <t>преподаватель сольного пения, иллюстратор</t>
  </si>
  <si>
    <t>Магнитогорской государственной консерваторией (академией) им. М.И. Глинкин БТ№0023230 от 27.06.2017гКонцертно- камерный певец, преподаватель.</t>
  </si>
  <si>
    <t>преподаватель каз.народ.инстументов</t>
  </si>
  <si>
    <t>Алма-Атинскую Гос. Консерваторию им. Курмангазы ТВ№697713 от 29.05.1990г Солист оркестра, Преподаватель, артист камерного ансамбля.</t>
  </si>
  <si>
    <t>Челябинская государственной академией культуры искусств УВ №071686 от 17.04.1993г  Руководитель самодеятельного академического хора,степень" Омский государственный педагогический университет"Диплом Н№01845 от 09.07.2012г. Магистра Педагогики по направлению "Педагогика"</t>
  </si>
  <si>
    <t>Казахского национального университета искусств ЖБ-Б №0561125 от 25.06.2013г  Вокальное искусство</t>
  </si>
  <si>
    <t>Казахского национального университета искусств ЖБ-Б №0361912 от 22.06.2012г Вокальное искусство</t>
  </si>
  <si>
    <t>Алма-Атинскую Гос. Консерваторию им. Курмангазы НВ №095001 от 14.05.1987г Концертный исполнитель, солист оркестра , преподаватель.</t>
  </si>
  <si>
    <t>Омский государственный университет им.Ф.М. Достоевского БТ № 0007632 от 01.07.2005г Худ рук любительского театра , преподаватель.</t>
  </si>
  <si>
    <t xml:space="preserve">Уральская государственная консерватория ( институт) им. М.П. Мусорского  ИВС № 0582209 от 30.05.2005г   Артист камерного ансамбля, концетмейстер , преподаватель по спец инстр испол-во  фортепияно. </t>
  </si>
  <si>
    <t>КГУ"Комплекс колледж искусств -ШОД ТКБ№0716190 от 19.06.2015г преподаватель ДМШ концертмейстер.</t>
  </si>
  <si>
    <t>преподаватель хорового дирижирования, концертмейстер</t>
  </si>
  <si>
    <t>преподаватель казахского языка и литературы</t>
  </si>
  <si>
    <t>СКГУ ЖБ№0051710 от 16.06.2000г Преподаватель математики и информатики</t>
  </si>
  <si>
    <t>преподаватель кобыза,иллюстратор</t>
  </si>
  <si>
    <t>Челябинский государственный институт культуры ЗО №2445 от 29.04.2017г артист ансамбля. Оркестра . Концетмейстер. Рук творческого коллектива. Преподаватель ( баян, аккордеон и струнные щипковые инструменты.</t>
  </si>
  <si>
    <t>преподаватель ф-но, концертмейстер.</t>
  </si>
  <si>
    <t xml:space="preserve">     концертмейстер</t>
  </si>
  <si>
    <t>Петропавловское  музыкальное училище Ш№804706 от 16.06.1973г Преподавател муз школы по классу фортепиано,концертмейстер.</t>
  </si>
  <si>
    <t xml:space="preserve">Новосибирская госудаоственная консерватория им.М.И.Глинки НВ№452838 от 21.06.1988г  Музыковед преподаватель. </t>
  </si>
  <si>
    <t>Дальневосточный педагогический институт искусств ТВ № 325263 от 06.06.1991г артист оркестра , артист, камерного ансамбля , преподаватель.</t>
  </si>
  <si>
    <t>СКГУ жб№0007612 от 03.07.2009г Музыкальное образование</t>
  </si>
  <si>
    <t xml:space="preserve">Казахскую национальную Консерваторию  им. Курмангазы ЖБ № 0065906 от 01.06.1999г  преподаватель психолого-педагогических дисциплин </t>
  </si>
  <si>
    <t>Алматинскую Гос. Консерваторию им.Курмангазы ЖБ №0065894 от 12.05.1999г Музыковед,преподаватель</t>
  </si>
  <si>
    <t>преподаватель фортопьяно</t>
  </si>
  <si>
    <t>преподаватель специальных дисциплин актерское искусство</t>
  </si>
  <si>
    <t>преподаватель каз. яз и  лит-ры</t>
  </si>
  <si>
    <t>преподаватель теор. дисц на Государ языке</t>
  </si>
  <si>
    <r>
      <rPr>
        <sz val="12"/>
        <rFont val="Times New Roman"/>
        <family val="1"/>
        <charset val="204"/>
      </rPr>
      <t xml:space="preserve">_____________ </t>
    </r>
    <r>
      <rPr>
        <b/>
        <sz val="12"/>
        <rFont val="Times New Roman"/>
        <family val="1"/>
        <charset val="204"/>
      </rPr>
      <t>Кашенева Р.А.</t>
    </r>
  </si>
  <si>
    <t>37л11м</t>
  </si>
  <si>
    <t>1г1м</t>
  </si>
  <si>
    <t>28л9м</t>
  </si>
  <si>
    <t>в/к-ил</t>
  </si>
  <si>
    <t>21л2м</t>
  </si>
  <si>
    <t>15л7м</t>
  </si>
  <si>
    <t>Идрисова С.М.</t>
  </si>
  <si>
    <t>15л</t>
  </si>
  <si>
    <t>38л</t>
  </si>
  <si>
    <t>26л</t>
  </si>
  <si>
    <t>на 1сентября 2020 г.</t>
  </si>
  <si>
    <t>15л4м</t>
  </si>
  <si>
    <t>10л9м</t>
  </si>
  <si>
    <t>11л9м</t>
  </si>
  <si>
    <t>23г10м</t>
  </si>
  <si>
    <t>26л11м</t>
  </si>
  <si>
    <t>4г10м</t>
  </si>
  <si>
    <t>33г1м</t>
  </si>
  <si>
    <t xml:space="preserve">2г10м </t>
  </si>
  <si>
    <t>37л</t>
  </si>
  <si>
    <t>17л.10м</t>
  </si>
  <si>
    <t>1г</t>
  </si>
  <si>
    <t>7л</t>
  </si>
  <si>
    <t>17л</t>
  </si>
  <si>
    <t>13л</t>
  </si>
  <si>
    <t>26л2м</t>
  </si>
  <si>
    <t>29л5м</t>
  </si>
  <si>
    <t>29л11м-п, 29л11м-к</t>
  </si>
  <si>
    <t>20л</t>
  </si>
  <si>
    <t>10л11м</t>
  </si>
  <si>
    <t>37л10м</t>
  </si>
  <si>
    <t>8л</t>
  </si>
  <si>
    <t xml:space="preserve">      26л-к</t>
  </si>
  <si>
    <t>6л6м</t>
  </si>
  <si>
    <t>39л</t>
  </si>
  <si>
    <t>13л3м-п     13л6м-к</t>
  </si>
  <si>
    <t>21л10м</t>
  </si>
  <si>
    <t>28л10м</t>
  </si>
  <si>
    <t>17л10м</t>
  </si>
  <si>
    <t>16л2м</t>
  </si>
  <si>
    <t>49л11м</t>
  </si>
  <si>
    <t>5л</t>
  </si>
  <si>
    <t>26л4м</t>
  </si>
  <si>
    <t>45л</t>
  </si>
  <si>
    <t>30л5м</t>
  </si>
  <si>
    <t>16л3м</t>
  </si>
  <si>
    <t>12л-п</t>
  </si>
  <si>
    <t>24г7м</t>
  </si>
  <si>
    <t xml:space="preserve">3г        </t>
  </si>
  <si>
    <t>32г</t>
  </si>
  <si>
    <t>31г6м</t>
  </si>
  <si>
    <t>34г</t>
  </si>
  <si>
    <t>40л</t>
  </si>
  <si>
    <t>35л5м-п 35л5м</t>
  </si>
  <si>
    <t>24г</t>
  </si>
  <si>
    <t>46г9м</t>
  </si>
  <si>
    <t>21г-п,21г-конц</t>
  </si>
  <si>
    <t>31г5м</t>
  </si>
  <si>
    <t>14л</t>
  </si>
  <si>
    <t>21г6м</t>
  </si>
  <si>
    <t>13л9м</t>
  </si>
  <si>
    <t>7л11м-п      10л8м-конц</t>
  </si>
  <si>
    <t>Казахская национальная консерватория им. Курмангазы ЖБ №009120 от 25.06.2011г музыковедение</t>
  </si>
  <si>
    <t>10л10м</t>
  </si>
  <si>
    <t>8л11м</t>
  </si>
  <si>
    <t>препоодаватель хореографии</t>
  </si>
  <si>
    <t>Омский государственный университет им. Ф.М.Достоевского БТ№ 0014449 от 01.06.2015г. Художественный руководитель хореографического коллектива, преподаватель</t>
  </si>
  <si>
    <t>1кат-п</t>
  </si>
  <si>
    <t>Международный казахско-турецкий университет им Ходжи-Ахмеда ЯсавиЖБ-Б№1240541  от 12.062018г. Бакалавр естествознание  спец Биология</t>
  </si>
  <si>
    <t xml:space="preserve"> В1-4, В3-1</t>
  </si>
  <si>
    <t>преподаватель философиии</t>
  </si>
  <si>
    <t>преподаватель фор-но,концертмейстер</t>
  </si>
  <si>
    <t>Омский государственный университет ЗВ № 324689 от 28.06.1982г Фиолог. Преподаватель русского яз. И литературы</t>
  </si>
  <si>
    <t>Кокшетауский национальный университет искусств ЖБ-Б№0675488 от20.06.2014г.Традиционное музыкальное искусство"Народное пение"</t>
  </si>
  <si>
    <t>Петропавловский педагогический институт им К.Д. Ушинского ЖБ№0002149 от 16.06.1998г. Учитель музыки</t>
  </si>
  <si>
    <t>концетмейстер</t>
  </si>
  <si>
    <t xml:space="preserve">СКГУ им. Козыбаева  ЖБ № 0748928 от 21.02.2007г Учитель музыки. </t>
  </si>
  <si>
    <t>преподаватель хорового дерижирования</t>
  </si>
  <si>
    <t>Уфимский государственный институт искусств КВ№ 377951 от 02.06.1984г. Дерижер хора,преподаватель хоровых дисциплин</t>
  </si>
  <si>
    <t>преподаватель фор-но</t>
  </si>
  <si>
    <t>Государственный институт им Курмангазы Э №174079 от23.05.1973г. Преподаватель,концертмейстер,камерный исполнитель</t>
  </si>
  <si>
    <t>Казахская государственная консерватория ЗВ№410922 от 31.05.1985г. Оперный и концертный певец,преподаватель</t>
  </si>
  <si>
    <t>Алматинская  Гос консерватория им Курмангазы Э ЖБ№0001077 от20.05.1998 г. Преподаватель ,артист оркестра</t>
  </si>
  <si>
    <t>преподаватель рус яз и литературы</t>
  </si>
  <si>
    <t>Преподаватель РНИ</t>
  </si>
  <si>
    <t>19л5м</t>
  </si>
  <si>
    <t>31л6м</t>
  </si>
  <si>
    <t xml:space="preserve">       37л.11м-конц</t>
  </si>
  <si>
    <t xml:space="preserve">28л.9м       </t>
  </si>
  <si>
    <t xml:space="preserve">27л9м-п  </t>
  </si>
  <si>
    <t xml:space="preserve">12л.10м    </t>
  </si>
  <si>
    <t>23г3м</t>
  </si>
  <si>
    <t xml:space="preserve">   20л.1м</t>
  </si>
  <si>
    <t>7г9м</t>
  </si>
  <si>
    <t xml:space="preserve">9л        </t>
  </si>
  <si>
    <t>5л 10м</t>
  </si>
  <si>
    <t xml:space="preserve">12л11м    </t>
  </si>
  <si>
    <t>33г6м</t>
  </si>
  <si>
    <t xml:space="preserve">      27г10м-к</t>
  </si>
  <si>
    <t xml:space="preserve">6л-п     </t>
  </si>
  <si>
    <t>СКГУ ЖБ-11"0121876 от07.07-1996г.учитель истории Кондидат филосовских наук от 14.12.2005г.</t>
  </si>
  <si>
    <t xml:space="preserve">СКГУЖБ-11№0156148 от 06.06.1997г. -русский язык и литература </t>
  </si>
  <si>
    <t>Казахский национальный университет искусствЖБ-Б№0224526 от20.06.2011г.Режиссура</t>
  </si>
  <si>
    <t>СКГУ ЖБ-Б от 17.06.2015г. Музыкальное образование</t>
  </si>
  <si>
    <t>Петропавловский педагогический институт им К.Д. Ушинского ЖБ№0156108 от 23.06.1997г. Учитель музыки</t>
  </si>
  <si>
    <t>Киргизский государственный институт искусств им. В. Бейшеналиевой CD-I 30315750 от30.06.2013г Актер драматического театра  Актерское мастерство</t>
  </si>
  <si>
    <t>СКГУ им М.Козыбаева ЖБ-Б№0804082 от 11.04.2014г Иностранный язык  два иностранных языка</t>
  </si>
  <si>
    <t>Костанайский государственный педагогический институт ЖБ-Б №0508200 от 03.06.2014г. Бакалавр образования История</t>
  </si>
  <si>
    <t xml:space="preserve">Костанайский государственный педагогический институт имени Умирзака Султангазина  ЖБ-Б №0159101 от 13.06.20194г. Бакалавр образования Иностранный язык  два иностранных языка </t>
  </si>
  <si>
    <t>29л 4м</t>
  </si>
  <si>
    <t xml:space="preserve">6л7м.    </t>
  </si>
  <si>
    <t>6л2м</t>
  </si>
  <si>
    <t xml:space="preserve">9л           </t>
  </si>
  <si>
    <t xml:space="preserve">29л11м-п, </t>
  </si>
  <si>
    <t>39л10м</t>
  </si>
  <si>
    <t>42г</t>
  </si>
  <si>
    <t xml:space="preserve">2г5м-п </t>
  </si>
  <si>
    <t>24г5м</t>
  </si>
  <si>
    <t>18л7м-пр26л6м</t>
  </si>
  <si>
    <t>11л</t>
  </si>
  <si>
    <t>18л2м</t>
  </si>
  <si>
    <t>32г4м</t>
  </si>
  <si>
    <t>13л6м</t>
  </si>
  <si>
    <t>17л7м</t>
  </si>
  <si>
    <t>4г</t>
  </si>
  <si>
    <t>34г3м</t>
  </si>
  <si>
    <t>39л 7м</t>
  </si>
  <si>
    <t>32г10м</t>
  </si>
  <si>
    <t>6л 10м</t>
  </si>
  <si>
    <t>6л11м</t>
  </si>
  <si>
    <t>6л7м,7л8м к</t>
  </si>
  <si>
    <t>11л11м</t>
  </si>
  <si>
    <t>30л2м</t>
  </si>
  <si>
    <t>9л4м</t>
  </si>
  <si>
    <t>32л.10м</t>
  </si>
  <si>
    <t>10л6м-п,11л2м-конц</t>
  </si>
  <si>
    <t xml:space="preserve">В1-4:      </t>
  </si>
  <si>
    <t xml:space="preserve">     В3-3</t>
  </si>
  <si>
    <t xml:space="preserve">В1-4:     </t>
  </si>
  <si>
    <t>6л</t>
  </si>
  <si>
    <t xml:space="preserve">В1-4     </t>
  </si>
  <si>
    <t>В4-4:         В4-4</t>
  </si>
  <si>
    <t>11м</t>
  </si>
  <si>
    <t>В1-4,</t>
  </si>
  <si>
    <t xml:space="preserve">В1-4            </t>
  </si>
  <si>
    <t>В1-4   В3-1</t>
  </si>
  <si>
    <t>9л</t>
  </si>
  <si>
    <t>2г пед15л2мил</t>
  </si>
  <si>
    <t>В3-1</t>
  </si>
  <si>
    <t>24г11м    20дн</t>
  </si>
  <si>
    <t>В1-4          В3-3</t>
  </si>
  <si>
    <t>В1-4:         В3-4</t>
  </si>
  <si>
    <t xml:space="preserve"> В1-4:        В3-1</t>
  </si>
  <si>
    <t>В1-4          В3-1</t>
  </si>
  <si>
    <t>В1-4:          В3-2</t>
  </si>
  <si>
    <t>В1-4,          В3-1</t>
  </si>
  <si>
    <t>В1-4, В3-1</t>
  </si>
  <si>
    <t xml:space="preserve">В1-4 ,В3-1   </t>
  </si>
  <si>
    <t>В4-2:         В4-1</t>
  </si>
  <si>
    <t>в/к, в/к</t>
  </si>
  <si>
    <t>30л1м</t>
  </si>
  <si>
    <t>31л2м</t>
  </si>
  <si>
    <t>5-7лет</t>
  </si>
  <si>
    <t>свыше 25</t>
  </si>
  <si>
    <t xml:space="preserve">преподаватель </t>
  </si>
  <si>
    <t>свыше 26</t>
  </si>
  <si>
    <t>20л.11м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</si>
</sst>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_ ;\-0.00\ "/>
    <numFmt numFmtId="165" formatCode="#,##0_т_г_."/>
    <numFmt numFmtId="166" formatCode="#,##0.00_т_г_."/>
    <numFmt numFmtId="167" formatCode="0.0"/>
  </numFmts>
  <fonts count="11" x14ac:knownFonts="1">
    <font>
      <sz val="10"/>
      <name val="Arial Cyr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7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top"/>
    </xf>
    <xf numFmtId="167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167" fontId="7" fillId="0" borderId="0" xfId="0" applyNumberFormat="1" applyFont="1" applyFill="1" applyBorder="1" applyAlignment="1">
      <alignment horizontal="center" vertical="center" wrapText="1"/>
    </xf>
    <xf numFmtId="167" fontId="4" fillId="0" borderId="0" xfId="0" applyNumberFormat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165" fontId="7" fillId="0" borderId="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167" fontId="6" fillId="0" borderId="0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167" fontId="4" fillId="2" borderId="0" xfId="0" applyNumberFormat="1" applyFont="1" applyFill="1" applyAlignment="1">
      <alignment horizontal="center" vertical="center" wrapText="1"/>
    </xf>
    <xf numFmtId="167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right"/>
    </xf>
    <xf numFmtId="1" fontId="4" fillId="2" borderId="0" xfId="0" applyNumberFormat="1" applyFont="1" applyFill="1" applyAlignment="1">
      <alignment horizontal="center"/>
    </xf>
    <xf numFmtId="0" fontId="6" fillId="2" borderId="0" xfId="0" applyFont="1" applyFill="1" applyBorder="1" applyAlignment="1">
      <alignment horizontal="left"/>
    </xf>
    <xf numFmtId="0" fontId="6" fillId="2" borderId="0" xfId="0" applyFont="1" applyFill="1" applyAlignment="1">
      <alignment horizontal="left"/>
    </xf>
    <xf numFmtId="167" fontId="6" fillId="2" borderId="0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right"/>
    </xf>
    <xf numFmtId="1" fontId="4" fillId="2" borderId="0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wrapText="1"/>
    </xf>
    <xf numFmtId="0" fontId="4" fillId="2" borderId="0" xfId="0" applyFont="1" applyFill="1" applyAlignment="1">
      <alignment wrapText="1"/>
    </xf>
    <xf numFmtId="0" fontId="6" fillId="2" borderId="0" xfId="0" applyFont="1" applyFill="1" applyAlignment="1">
      <alignment horizontal="center"/>
    </xf>
    <xf numFmtId="167" fontId="6" fillId="2" borderId="0" xfId="0" applyNumberFormat="1" applyFont="1" applyFill="1" applyBorder="1" applyAlignment="1">
      <alignment wrapText="1"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167" fontId="4" fillId="2" borderId="0" xfId="0" applyNumberFormat="1" applyFont="1" applyFill="1" applyBorder="1" applyAlignment="1">
      <alignment horizontal="center" vertical="center" wrapText="1"/>
    </xf>
    <xf numFmtId="167" fontId="4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right"/>
    </xf>
    <xf numFmtId="1" fontId="6" fillId="2" borderId="0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 vertical="center" wrapText="1"/>
    </xf>
    <xf numFmtId="1" fontId="4" fillId="2" borderId="0" xfId="0" applyNumberFormat="1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5" fillId="2" borderId="0" xfId="0" applyFont="1" applyFill="1" applyBorder="1" applyAlignment="1">
      <alignment vertical="top"/>
    </xf>
    <xf numFmtId="166" fontId="4" fillId="2" borderId="0" xfId="0" applyNumberFormat="1" applyFont="1" applyFill="1" applyBorder="1" applyAlignment="1">
      <alignment horizontal="right"/>
    </xf>
    <xf numFmtId="165" fontId="4" fillId="2" borderId="0" xfId="0" applyNumberFormat="1" applyFont="1" applyFill="1" applyBorder="1" applyAlignment="1">
      <alignment horizontal="center"/>
    </xf>
    <xf numFmtId="0" fontId="9" fillId="2" borderId="0" xfId="0" applyFont="1" applyFill="1" applyBorder="1"/>
    <xf numFmtId="0" fontId="4" fillId="2" borderId="0" xfId="0" applyFont="1" applyFill="1" applyBorder="1" applyAlignment="1">
      <alignment horizontal="center" vertical="center" wrapText="1"/>
    </xf>
    <xf numFmtId="0" fontId="4" fillId="0" borderId="0" xfId="0" applyFont="1" applyFill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167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167" fontId="6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167" fontId="6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2" fillId="2" borderId="0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167" fontId="10" fillId="0" borderId="1" xfId="0" applyNumberFormat="1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16" fontId="4" fillId="2" borderId="1" xfId="0" applyNumberFormat="1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67" fontId="6" fillId="2" borderId="1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167" fontId="4" fillId="2" borderId="1" xfId="0" applyNumberFormat="1" applyFont="1" applyFill="1" applyBorder="1" applyAlignment="1">
      <alignment horizontal="center" vertical="center" wrapText="1"/>
    </xf>
    <xf numFmtId="167" fontId="10" fillId="2" borderId="1" xfId="0" applyNumberFormat="1" applyFont="1" applyFill="1" applyBorder="1" applyAlignment="1">
      <alignment horizontal="center" vertical="center" wrapText="1"/>
    </xf>
    <xf numFmtId="167" fontId="7" fillId="2" borderId="0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166" fontId="4" fillId="2" borderId="1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wrapText="1"/>
    </xf>
    <xf numFmtId="167" fontId="6" fillId="2" borderId="0" xfId="0" applyNumberFormat="1" applyFont="1" applyFill="1" applyBorder="1" applyAlignment="1">
      <alignment horizontal="left" wrapText="1"/>
    </xf>
    <xf numFmtId="0" fontId="6" fillId="2" borderId="0" xfId="0" applyFont="1" applyFill="1" applyBorder="1" applyAlignment="1">
      <alignment horizontal="center"/>
    </xf>
    <xf numFmtId="164" fontId="6" fillId="2" borderId="0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left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67" fontId="6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AN290"/>
  <sheetViews>
    <sheetView view="pageBreakPreview" topLeftCell="A3" zoomScale="75" zoomScaleNormal="80" zoomScaleSheetLayoutView="75" workbookViewId="0">
      <selection activeCell="C3" sqref="C1:C1048576"/>
    </sheetView>
  </sheetViews>
  <sheetFormatPr defaultColWidth="9.140625" defaultRowHeight="15.75" x14ac:dyDescent="0.25"/>
  <cols>
    <col min="1" max="1" width="2.7109375" style="59" customWidth="1"/>
    <col min="2" max="2" width="7.85546875" style="25" customWidth="1"/>
    <col min="3" max="3" width="25.42578125" style="26" customWidth="1"/>
    <col min="4" max="4" width="75" style="26" customWidth="1"/>
    <col min="5" max="5" width="9" style="25" customWidth="1"/>
    <col min="6" max="6" width="9.85546875" style="25" customWidth="1"/>
    <col min="7" max="7" width="6.85546875" style="25" customWidth="1"/>
    <col min="8" max="8" width="8.5703125" style="25" customWidth="1"/>
    <col min="9" max="9" width="13.28515625" style="27" hidden="1" customWidth="1"/>
    <col min="10" max="10" width="5.85546875" style="27" customWidth="1"/>
    <col min="11" max="11" width="6" style="25" customWidth="1"/>
    <col min="12" max="12" width="7.140625" style="25" customWidth="1"/>
    <col min="13" max="13" width="8.28515625" style="25" customWidth="1"/>
    <col min="14" max="14" width="7.5703125" style="25" customWidth="1"/>
    <col min="15" max="15" width="10.28515625" style="28" customWidth="1"/>
    <col min="16" max="16" width="9.85546875" style="28" customWidth="1"/>
    <col min="17" max="17" width="11.42578125" style="29" customWidth="1"/>
    <col min="18" max="18" width="7.42578125" style="30" customWidth="1"/>
    <col min="19" max="19" width="7.7109375" style="30" customWidth="1"/>
    <col min="20" max="20" width="7.85546875" style="30" customWidth="1"/>
    <col min="21" max="21" width="12.42578125" style="31" customWidth="1"/>
    <col min="22" max="22" width="11.140625" style="31" customWidth="1"/>
    <col min="23" max="23" width="11.85546875" style="31" customWidth="1"/>
    <col min="24" max="24" width="6.28515625" style="25" customWidth="1"/>
    <col min="25" max="25" width="5.5703125" style="25" customWidth="1"/>
    <col min="26" max="26" width="7.7109375" style="31" customWidth="1"/>
    <col min="27" max="27" width="5.28515625" style="25" customWidth="1"/>
    <col min="28" max="28" width="4.42578125" style="25" customWidth="1"/>
    <col min="29" max="29" width="7.7109375" style="25" customWidth="1"/>
    <col min="30" max="30" width="6.42578125" style="25" customWidth="1"/>
    <col min="31" max="31" width="6.140625" style="25" customWidth="1"/>
    <col min="32" max="32" width="7.85546875" style="25" customWidth="1"/>
    <col min="33" max="33" width="9.85546875" style="25" customWidth="1"/>
    <col min="34" max="34" width="12.28515625" style="25" customWidth="1"/>
    <col min="35" max="35" width="11" style="25" customWidth="1"/>
    <col min="36" max="36" width="12.85546875" style="25" customWidth="1"/>
    <col min="37" max="37" width="9.140625" style="30"/>
    <col min="38" max="38" width="9.140625" style="24"/>
    <col min="39" max="39" width="39" style="24" customWidth="1"/>
    <col min="40" max="16384" width="9.140625" style="59"/>
  </cols>
  <sheetData>
    <row r="1" spans="2:39" s="24" customFormat="1" x14ac:dyDescent="0.25">
      <c r="B1" s="25"/>
      <c r="C1" s="26"/>
      <c r="D1" s="26"/>
      <c r="E1" s="25"/>
      <c r="F1" s="25"/>
      <c r="G1" s="25"/>
      <c r="H1" s="25"/>
      <c r="I1" s="25"/>
      <c r="J1" s="13"/>
      <c r="K1" s="25"/>
      <c r="L1" s="25"/>
      <c r="M1" s="25"/>
      <c r="N1" s="25"/>
      <c r="O1" s="28"/>
      <c r="P1" s="28"/>
      <c r="Q1" s="29"/>
      <c r="R1" s="30"/>
      <c r="S1" s="30"/>
      <c r="T1" s="30"/>
      <c r="U1" s="31"/>
      <c r="V1" s="31"/>
      <c r="W1" s="31"/>
      <c r="X1" s="25"/>
      <c r="Y1" s="25"/>
      <c r="Z1" s="31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30"/>
    </row>
    <row r="2" spans="2:39" s="24" customFormat="1" x14ac:dyDescent="0.25">
      <c r="B2" s="25"/>
      <c r="C2" s="33"/>
      <c r="D2" s="33"/>
      <c r="E2" s="83"/>
      <c r="F2" s="83"/>
      <c r="G2" s="83"/>
      <c r="H2" s="83"/>
      <c r="I2" s="83"/>
      <c r="J2" s="32" t="s">
        <v>29</v>
      </c>
      <c r="K2" s="83"/>
      <c r="L2" s="83"/>
      <c r="M2" s="83"/>
      <c r="N2" s="83"/>
      <c r="O2" s="34"/>
      <c r="P2" s="35"/>
      <c r="Q2" s="29"/>
      <c r="R2" s="36"/>
      <c r="S2" s="36"/>
      <c r="T2" s="36"/>
      <c r="U2" s="37"/>
      <c r="V2" s="32"/>
      <c r="W2" s="31"/>
      <c r="X2" s="25"/>
      <c r="Y2" s="25"/>
      <c r="Z2" s="31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30"/>
    </row>
    <row r="3" spans="2:39" s="24" customFormat="1" ht="18.75" customHeight="1" x14ac:dyDescent="0.25">
      <c r="B3" s="25"/>
      <c r="C3" s="33"/>
      <c r="D3" s="33"/>
      <c r="E3" s="83"/>
      <c r="F3" s="83"/>
      <c r="G3" s="83"/>
      <c r="H3" s="83"/>
      <c r="I3" s="83"/>
      <c r="J3" s="106" t="s">
        <v>104</v>
      </c>
      <c r="K3" s="106"/>
      <c r="L3" s="106"/>
      <c r="M3" s="106"/>
      <c r="N3" s="106"/>
      <c r="O3" s="106"/>
      <c r="P3" s="106"/>
      <c r="Q3" s="106"/>
      <c r="R3" s="36"/>
      <c r="S3" s="36"/>
      <c r="T3" s="36"/>
      <c r="U3" s="37"/>
      <c r="V3" s="38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25"/>
      <c r="AJ3" s="25"/>
      <c r="AK3" s="30"/>
    </row>
    <row r="4" spans="2:39" s="24" customFormat="1" ht="26.25" customHeight="1" x14ac:dyDescent="0.25">
      <c r="B4" s="25"/>
      <c r="C4" s="32" t="s">
        <v>40</v>
      </c>
      <c r="D4" s="32"/>
      <c r="E4" s="40"/>
      <c r="F4" s="40"/>
      <c r="G4" s="83"/>
      <c r="H4" s="83"/>
      <c r="I4" s="83"/>
      <c r="J4" s="107" t="s">
        <v>250</v>
      </c>
      <c r="K4" s="107"/>
      <c r="L4" s="107"/>
      <c r="M4" s="107"/>
      <c r="N4" s="107"/>
      <c r="O4" s="107"/>
      <c r="P4" s="28"/>
      <c r="Q4" s="29"/>
      <c r="R4" s="30"/>
      <c r="S4" s="30"/>
      <c r="T4" s="36"/>
      <c r="U4" s="37"/>
      <c r="V4" s="41"/>
      <c r="W4" s="39"/>
      <c r="X4" s="39"/>
      <c r="Y4" s="39"/>
      <c r="Z4" s="39"/>
      <c r="AA4" s="39"/>
      <c r="AB4" s="25"/>
      <c r="AC4" s="25"/>
      <c r="AD4" s="25"/>
      <c r="AE4" s="25"/>
      <c r="AF4" s="25"/>
      <c r="AG4" s="25"/>
      <c r="AH4" s="25"/>
      <c r="AI4" s="25"/>
      <c r="AJ4" s="25"/>
      <c r="AK4" s="35"/>
    </row>
    <row r="5" spans="2:39" s="24" customFormat="1" x14ac:dyDescent="0.25">
      <c r="B5" s="25"/>
      <c r="C5" s="42"/>
      <c r="D5" s="42"/>
      <c r="E5" s="43"/>
      <c r="F5" s="43"/>
      <c r="G5" s="43"/>
      <c r="H5" s="43"/>
      <c r="I5" s="43"/>
      <c r="J5" s="7"/>
      <c r="K5" s="43"/>
      <c r="L5" s="43"/>
      <c r="M5" s="43"/>
      <c r="N5" s="43"/>
      <c r="O5" s="45"/>
      <c r="P5" s="45"/>
      <c r="Q5" s="46"/>
      <c r="R5" s="47"/>
      <c r="S5" s="47"/>
      <c r="T5" s="47"/>
      <c r="U5" s="37"/>
      <c r="V5" s="37"/>
      <c r="W5" s="31"/>
      <c r="X5" s="25"/>
      <c r="Y5" s="25"/>
      <c r="Z5" s="31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30"/>
    </row>
    <row r="6" spans="2:39" s="24" customFormat="1" x14ac:dyDescent="0.25">
      <c r="B6" s="25"/>
      <c r="C6" s="42"/>
      <c r="D6" s="42"/>
      <c r="E6" s="43"/>
      <c r="F6" s="43"/>
      <c r="G6" s="43"/>
      <c r="H6" s="43"/>
      <c r="I6" s="43"/>
      <c r="J6" s="7"/>
      <c r="K6" s="43"/>
      <c r="L6" s="43"/>
      <c r="M6" s="43"/>
      <c r="N6" s="43"/>
      <c r="O6" s="45"/>
      <c r="P6" s="45"/>
      <c r="Q6" s="46"/>
      <c r="R6" s="47"/>
      <c r="S6" s="47"/>
      <c r="T6" s="47"/>
      <c r="U6" s="37"/>
      <c r="V6" s="37"/>
      <c r="W6" s="31"/>
      <c r="X6" s="25"/>
      <c r="Y6" s="25"/>
      <c r="Z6" s="31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30"/>
    </row>
    <row r="7" spans="2:39" s="24" customFormat="1" x14ac:dyDescent="0.25">
      <c r="B7" s="25"/>
      <c r="C7" s="32"/>
      <c r="D7" s="32"/>
      <c r="E7" s="108" t="s">
        <v>27</v>
      </c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36"/>
      <c r="S7" s="36"/>
      <c r="T7" s="36"/>
      <c r="U7" s="48"/>
      <c r="V7" s="48"/>
      <c r="W7" s="31"/>
      <c r="X7" s="43"/>
      <c r="Y7" s="25"/>
      <c r="Z7" s="31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30"/>
    </row>
    <row r="8" spans="2:39" s="24" customFormat="1" x14ac:dyDescent="0.25">
      <c r="B8" s="25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31"/>
      <c r="X8" s="25"/>
      <c r="Y8" s="25"/>
      <c r="Z8" s="31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30"/>
    </row>
    <row r="9" spans="2:39" s="24" customFormat="1" x14ac:dyDescent="0.25">
      <c r="B9" s="25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36"/>
      <c r="U9" s="48"/>
      <c r="V9" s="48"/>
      <c r="W9" s="31"/>
      <c r="X9" s="25"/>
      <c r="Y9" s="25"/>
      <c r="Z9" s="31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30"/>
    </row>
    <row r="10" spans="2:39" s="24" customFormat="1" x14ac:dyDescent="0.25">
      <c r="B10" s="25"/>
      <c r="C10" s="32"/>
      <c r="D10" s="32"/>
      <c r="E10" s="110" t="s">
        <v>261</v>
      </c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36"/>
      <c r="T10" s="36"/>
      <c r="U10" s="48"/>
      <c r="V10" s="48"/>
      <c r="W10" s="31"/>
      <c r="X10" s="25"/>
      <c r="Y10" s="25"/>
      <c r="Z10" s="31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30"/>
    </row>
    <row r="11" spans="2:39" s="49" customFormat="1" ht="15" customHeight="1" x14ac:dyDescent="0.2">
      <c r="B11" s="112" t="s">
        <v>2</v>
      </c>
      <c r="C11" s="112" t="s">
        <v>3</v>
      </c>
      <c r="D11" s="78"/>
      <c r="E11" s="103" t="s">
        <v>4</v>
      </c>
      <c r="F11" s="112" t="s">
        <v>1</v>
      </c>
      <c r="G11" s="103" t="s">
        <v>5</v>
      </c>
      <c r="H11" s="78"/>
      <c r="I11" s="112" t="s">
        <v>24</v>
      </c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 t="s">
        <v>25</v>
      </c>
      <c r="Y11" s="112"/>
      <c r="Z11" s="112"/>
      <c r="AA11" s="112"/>
      <c r="AB11" s="112"/>
      <c r="AC11" s="112"/>
      <c r="AD11" s="112"/>
      <c r="AE11" s="112"/>
      <c r="AF11" s="112"/>
      <c r="AG11" s="103" t="s">
        <v>22</v>
      </c>
      <c r="AH11" s="103" t="s">
        <v>33</v>
      </c>
      <c r="AI11" s="103" t="s">
        <v>34</v>
      </c>
      <c r="AJ11" s="103" t="s">
        <v>23</v>
      </c>
    </row>
    <row r="12" spans="2:39" s="49" customFormat="1" ht="111.75" customHeight="1" x14ac:dyDescent="0.2">
      <c r="B12" s="112"/>
      <c r="C12" s="112"/>
      <c r="D12" s="79" t="s">
        <v>112</v>
      </c>
      <c r="E12" s="104"/>
      <c r="F12" s="112"/>
      <c r="G12" s="104"/>
      <c r="H12" s="79" t="s">
        <v>76</v>
      </c>
      <c r="I12" s="112" t="s">
        <v>6</v>
      </c>
      <c r="J12" s="112" t="s">
        <v>6</v>
      </c>
      <c r="K12" s="112" t="s">
        <v>7</v>
      </c>
      <c r="L12" s="112" t="s">
        <v>8</v>
      </c>
      <c r="M12" s="112" t="s">
        <v>9</v>
      </c>
      <c r="N12" s="112" t="s">
        <v>10</v>
      </c>
      <c r="O12" s="112" t="s">
        <v>11</v>
      </c>
      <c r="P12" s="112"/>
      <c r="Q12" s="117" t="s">
        <v>13</v>
      </c>
      <c r="R12" s="112" t="s">
        <v>14</v>
      </c>
      <c r="S12" s="112"/>
      <c r="T12" s="112" t="s">
        <v>15</v>
      </c>
      <c r="U12" s="111" t="s">
        <v>16</v>
      </c>
      <c r="V12" s="111"/>
      <c r="W12" s="111" t="s">
        <v>17</v>
      </c>
      <c r="X12" s="112" t="s">
        <v>72</v>
      </c>
      <c r="Y12" s="112"/>
      <c r="Z12" s="112"/>
      <c r="AA12" s="112" t="s">
        <v>90</v>
      </c>
      <c r="AB12" s="112"/>
      <c r="AC12" s="112"/>
      <c r="AD12" s="112" t="s">
        <v>109</v>
      </c>
      <c r="AE12" s="112"/>
      <c r="AF12" s="112"/>
      <c r="AG12" s="104"/>
      <c r="AH12" s="104"/>
      <c r="AI12" s="104"/>
      <c r="AJ12" s="104"/>
    </row>
    <row r="13" spans="2:39" s="49" customFormat="1" ht="39.75" customHeight="1" x14ac:dyDescent="0.2">
      <c r="B13" s="112"/>
      <c r="C13" s="112"/>
      <c r="D13" s="80"/>
      <c r="E13" s="105"/>
      <c r="F13" s="112"/>
      <c r="G13" s="105"/>
      <c r="H13" s="80"/>
      <c r="I13" s="112"/>
      <c r="J13" s="112"/>
      <c r="K13" s="112"/>
      <c r="L13" s="112"/>
      <c r="M13" s="112"/>
      <c r="N13" s="112"/>
      <c r="O13" s="81" t="s">
        <v>12</v>
      </c>
      <c r="P13" s="81" t="s">
        <v>41</v>
      </c>
      <c r="Q13" s="117"/>
      <c r="R13" s="77" t="s">
        <v>12</v>
      </c>
      <c r="S13" s="81" t="s">
        <v>41</v>
      </c>
      <c r="T13" s="112"/>
      <c r="U13" s="82" t="s">
        <v>12</v>
      </c>
      <c r="V13" s="82" t="s">
        <v>41</v>
      </c>
      <c r="W13" s="111"/>
      <c r="X13" s="77" t="s">
        <v>20</v>
      </c>
      <c r="Y13" s="77" t="s">
        <v>18</v>
      </c>
      <c r="Z13" s="82" t="s">
        <v>19</v>
      </c>
      <c r="AA13" s="77" t="s">
        <v>21</v>
      </c>
      <c r="AB13" s="77" t="s">
        <v>18</v>
      </c>
      <c r="AC13" s="77" t="s">
        <v>19</v>
      </c>
      <c r="AD13" s="77" t="s">
        <v>21</v>
      </c>
      <c r="AE13" s="77" t="s">
        <v>18</v>
      </c>
      <c r="AF13" s="77" t="s">
        <v>19</v>
      </c>
      <c r="AG13" s="105"/>
      <c r="AH13" s="105"/>
      <c r="AI13" s="105"/>
      <c r="AJ13" s="105"/>
    </row>
    <row r="14" spans="2:39" s="50" customFormat="1" ht="21.75" customHeight="1" x14ac:dyDescent="0.2">
      <c r="B14" s="2">
        <v>1</v>
      </c>
      <c r="C14" s="2">
        <v>3</v>
      </c>
      <c r="D14" s="2">
        <v>5</v>
      </c>
      <c r="E14" s="2">
        <v>6</v>
      </c>
      <c r="F14" s="2">
        <v>7</v>
      </c>
      <c r="G14" s="2">
        <v>8</v>
      </c>
      <c r="H14" s="2">
        <v>9</v>
      </c>
      <c r="I14" s="2">
        <v>8</v>
      </c>
      <c r="J14" s="2">
        <v>10</v>
      </c>
      <c r="K14" s="2">
        <v>11</v>
      </c>
      <c r="L14" s="2">
        <v>12</v>
      </c>
      <c r="M14" s="2">
        <v>13</v>
      </c>
      <c r="N14" s="2">
        <v>14</v>
      </c>
      <c r="O14" s="2">
        <v>15</v>
      </c>
      <c r="P14" s="2">
        <v>16</v>
      </c>
      <c r="Q14" s="2">
        <v>17</v>
      </c>
      <c r="R14" s="2">
        <v>18</v>
      </c>
      <c r="S14" s="2">
        <v>19</v>
      </c>
      <c r="T14" s="2">
        <v>20</v>
      </c>
      <c r="U14" s="2">
        <v>21</v>
      </c>
      <c r="V14" s="2">
        <v>22</v>
      </c>
      <c r="W14" s="2">
        <v>23</v>
      </c>
      <c r="X14" s="2">
        <v>24</v>
      </c>
      <c r="Y14" s="2">
        <v>25</v>
      </c>
      <c r="Z14" s="2">
        <v>26</v>
      </c>
      <c r="AA14" s="2">
        <v>43</v>
      </c>
      <c r="AB14" s="2">
        <v>27</v>
      </c>
      <c r="AC14" s="2">
        <v>28</v>
      </c>
      <c r="AD14" s="2">
        <v>29</v>
      </c>
      <c r="AE14" s="2">
        <v>30</v>
      </c>
      <c r="AF14" s="2">
        <v>31</v>
      </c>
      <c r="AG14" s="2">
        <v>32</v>
      </c>
      <c r="AH14" s="2">
        <v>33</v>
      </c>
      <c r="AI14" s="2">
        <v>34</v>
      </c>
      <c r="AJ14" s="2">
        <v>35</v>
      </c>
    </row>
    <row r="15" spans="2:39" s="49" customFormat="1" ht="36" customHeight="1" x14ac:dyDescent="0.2">
      <c r="B15" s="1">
        <v>1</v>
      </c>
      <c r="C15" s="9" t="s">
        <v>31</v>
      </c>
      <c r="D15" s="9" t="s">
        <v>201</v>
      </c>
      <c r="E15" s="1" t="s">
        <v>0</v>
      </c>
      <c r="F15" s="1" t="s">
        <v>336</v>
      </c>
      <c r="G15" s="1"/>
      <c r="H15" s="1" t="s">
        <v>77</v>
      </c>
      <c r="I15" s="1">
        <v>4.84</v>
      </c>
      <c r="J15" s="1">
        <f>'свод  01.09.2020 '!J15-'мб 01.09.2020'!J15</f>
        <v>1.2800000000000002</v>
      </c>
      <c r="K15" s="1"/>
      <c r="L15" s="1">
        <v>17697</v>
      </c>
      <c r="M15" s="2">
        <f>J15*L15</f>
        <v>22652.160000000003</v>
      </c>
      <c r="N15" s="2">
        <f>K15*L15</f>
        <v>0</v>
      </c>
      <c r="O15" s="1">
        <v>1247</v>
      </c>
      <c r="P15" s="1"/>
      <c r="Q15" s="5">
        <f t="shared" ref="Q15:Q43" si="0">P15+O15</f>
        <v>1247</v>
      </c>
      <c r="R15" s="3">
        <f t="shared" ref="R15:R43" si="1">O15/720</f>
        <v>1.7319444444444445</v>
      </c>
      <c r="S15" s="3">
        <f t="shared" ref="S15:S43" si="2">P15/960</f>
        <v>0</v>
      </c>
      <c r="T15" s="3">
        <f t="shared" ref="T15:T43" si="3">R15+S15</f>
        <v>1.7319444444444445</v>
      </c>
      <c r="U15" s="2">
        <f>M15/720*O15</f>
        <v>39232.282666666673</v>
      </c>
      <c r="V15" s="2">
        <f t="shared" ref="V15:V43" si="4">N15/960*P15</f>
        <v>0</v>
      </c>
      <c r="W15" s="2">
        <f>U15+V15</f>
        <v>39232.282666666673</v>
      </c>
      <c r="X15" s="4"/>
      <c r="Y15" s="1"/>
      <c r="Z15" s="2">
        <f>17697*Y15%/18*X15</f>
        <v>0</v>
      </c>
      <c r="AA15" s="1"/>
      <c r="AB15" s="1"/>
      <c r="AC15" s="1"/>
      <c r="AD15" s="1"/>
      <c r="AE15" s="1"/>
      <c r="AF15" s="2"/>
      <c r="AG15" s="4">
        <f>Z15+AC15+AF15</f>
        <v>0</v>
      </c>
      <c r="AH15" s="4">
        <f>AG15+W15</f>
        <v>39232.282666666673</v>
      </c>
      <c r="AI15" s="4">
        <f>W15*10%</f>
        <v>3923.2282666666674</v>
      </c>
      <c r="AJ15" s="2">
        <f t="shared" ref="AJ15:AJ43" si="5">AH15+AI15</f>
        <v>43155.510933333338</v>
      </c>
    </row>
    <row r="16" spans="2:39" s="49" customFormat="1" ht="39.75" customHeight="1" x14ac:dyDescent="0.2">
      <c r="B16" s="1">
        <f>1+1</f>
        <v>2</v>
      </c>
      <c r="C16" s="9" t="s">
        <v>42</v>
      </c>
      <c r="D16" s="9" t="s">
        <v>217</v>
      </c>
      <c r="E16" s="1" t="s">
        <v>0</v>
      </c>
      <c r="F16" s="1" t="s">
        <v>275</v>
      </c>
      <c r="G16" s="1"/>
      <c r="H16" s="1" t="s">
        <v>77</v>
      </c>
      <c r="I16" s="1">
        <v>5.03</v>
      </c>
      <c r="J16" s="1">
        <f>'свод  01.09.2020 '!J16-'мб 01.09.2020'!J16</f>
        <v>1.2575000000000003</v>
      </c>
      <c r="K16" s="1"/>
      <c r="L16" s="1">
        <v>17697</v>
      </c>
      <c r="M16" s="2">
        <f t="shared" ref="M16:M43" si="6">J16*L16</f>
        <v>22253.977500000005</v>
      </c>
      <c r="N16" s="2">
        <f t="shared" ref="N16:N79" si="7">K16*L16</f>
        <v>0</v>
      </c>
      <c r="O16" s="1">
        <v>1188</v>
      </c>
      <c r="P16" s="1"/>
      <c r="Q16" s="5">
        <f t="shared" si="0"/>
        <v>1188</v>
      </c>
      <c r="R16" s="3">
        <f t="shared" si="1"/>
        <v>1.65</v>
      </c>
      <c r="S16" s="3">
        <f t="shared" si="2"/>
        <v>0</v>
      </c>
      <c r="T16" s="3">
        <f t="shared" si="3"/>
        <v>1.65</v>
      </c>
      <c r="U16" s="2">
        <f t="shared" ref="U16:U43" si="8">M16/720*O16</f>
        <v>36719.062875000011</v>
      </c>
      <c r="V16" s="2">
        <f t="shared" si="4"/>
        <v>0</v>
      </c>
      <c r="W16" s="2">
        <f t="shared" ref="W16:W43" si="9">U16+V16</f>
        <v>36719.062875000011</v>
      </c>
      <c r="X16" s="4"/>
      <c r="Y16" s="1"/>
      <c r="Z16" s="2"/>
      <c r="AA16" s="1"/>
      <c r="AB16" s="1"/>
      <c r="AC16" s="2"/>
      <c r="AD16" s="1"/>
      <c r="AE16" s="1"/>
      <c r="AF16" s="2"/>
      <c r="AG16" s="4">
        <f t="shared" ref="AG16:AG62" si="10">Z16+AC16+AF16</f>
        <v>0</v>
      </c>
      <c r="AH16" s="4">
        <f t="shared" ref="AH16:AH78" si="11">AG16+W16</f>
        <v>36719.062875000011</v>
      </c>
      <c r="AI16" s="4">
        <f>W16*10%</f>
        <v>3671.9062875000013</v>
      </c>
      <c r="AJ16" s="2">
        <f t="shared" si="5"/>
        <v>40390.969162500012</v>
      </c>
      <c r="AM16" s="49" t="s">
        <v>103</v>
      </c>
    </row>
    <row r="17" spans="2:37" s="49" customFormat="1" ht="37.5" customHeight="1" x14ac:dyDescent="0.2">
      <c r="B17" s="1">
        <f t="shared" ref="B17:B44" si="12">B16+1</f>
        <v>3</v>
      </c>
      <c r="C17" s="9" t="s">
        <v>38</v>
      </c>
      <c r="D17" s="9" t="s">
        <v>113</v>
      </c>
      <c r="E17" s="1" t="s">
        <v>0</v>
      </c>
      <c r="F17" s="1" t="s">
        <v>337</v>
      </c>
      <c r="G17" s="1"/>
      <c r="H17" s="1" t="s">
        <v>77</v>
      </c>
      <c r="I17" s="1">
        <v>5.31</v>
      </c>
      <c r="J17" s="1">
        <f>'свод  01.09.2020 '!J17-'мб 01.09.2020'!J17</f>
        <v>1.3274999999999997</v>
      </c>
      <c r="K17" s="1"/>
      <c r="L17" s="1">
        <v>17697</v>
      </c>
      <c r="M17" s="2">
        <f t="shared" si="6"/>
        <v>23492.767499999994</v>
      </c>
      <c r="N17" s="2">
        <f t="shared" si="7"/>
        <v>0</v>
      </c>
      <c r="O17" s="1">
        <v>1047</v>
      </c>
      <c r="P17" s="1"/>
      <c r="Q17" s="5">
        <f t="shared" si="0"/>
        <v>1047</v>
      </c>
      <c r="R17" s="3">
        <f t="shared" si="1"/>
        <v>1.4541666666666666</v>
      </c>
      <c r="S17" s="3">
        <f t="shared" si="2"/>
        <v>0</v>
      </c>
      <c r="T17" s="3">
        <f t="shared" si="3"/>
        <v>1.4541666666666666</v>
      </c>
      <c r="U17" s="2">
        <f t="shared" si="8"/>
        <v>34162.399406249991</v>
      </c>
      <c r="V17" s="2">
        <f t="shared" si="4"/>
        <v>0</v>
      </c>
      <c r="W17" s="2">
        <f t="shared" si="9"/>
        <v>34162.399406249991</v>
      </c>
      <c r="X17" s="4"/>
      <c r="Y17" s="1"/>
      <c r="Z17" s="2"/>
      <c r="AA17" s="1"/>
      <c r="AB17" s="1"/>
      <c r="AC17" s="1"/>
      <c r="AD17" s="1"/>
      <c r="AE17" s="1"/>
      <c r="AF17" s="2"/>
      <c r="AG17" s="4">
        <f t="shared" si="10"/>
        <v>0</v>
      </c>
      <c r="AH17" s="4">
        <f t="shared" si="11"/>
        <v>34162.399406249991</v>
      </c>
      <c r="AI17" s="4">
        <f>W17*10%</f>
        <v>3416.2399406249992</v>
      </c>
      <c r="AJ17" s="2">
        <f t="shared" si="5"/>
        <v>37578.639346874988</v>
      </c>
    </row>
    <row r="18" spans="2:37" s="51" customFormat="1" ht="31.5" x14ac:dyDescent="0.2">
      <c r="B18" s="1">
        <f t="shared" si="12"/>
        <v>4</v>
      </c>
      <c r="C18" s="9" t="s">
        <v>44</v>
      </c>
      <c r="D18" s="9" t="s">
        <v>214</v>
      </c>
      <c r="E18" s="1" t="s">
        <v>0</v>
      </c>
      <c r="F18" s="67" t="s">
        <v>263</v>
      </c>
      <c r="G18" s="67"/>
      <c r="H18" s="1" t="s">
        <v>77</v>
      </c>
      <c r="I18" s="1">
        <v>4.93</v>
      </c>
      <c r="J18" s="1">
        <f>'свод  01.09.2020 '!J18-'мб 01.09.2020'!J18</f>
        <v>1.2324999999999999</v>
      </c>
      <c r="K18" s="1"/>
      <c r="L18" s="1">
        <v>17697</v>
      </c>
      <c r="M18" s="2">
        <f t="shared" si="6"/>
        <v>21811.552499999998</v>
      </c>
      <c r="N18" s="2">
        <f t="shared" si="7"/>
        <v>0</v>
      </c>
      <c r="O18" s="1">
        <v>1243</v>
      </c>
      <c r="P18" s="1"/>
      <c r="Q18" s="5">
        <f t="shared" si="0"/>
        <v>1243</v>
      </c>
      <c r="R18" s="3">
        <f t="shared" si="1"/>
        <v>1.726388888888889</v>
      </c>
      <c r="S18" s="3">
        <f t="shared" si="2"/>
        <v>0</v>
      </c>
      <c r="T18" s="3">
        <f t="shared" si="3"/>
        <v>1.726388888888889</v>
      </c>
      <c r="U18" s="2">
        <f t="shared" si="8"/>
        <v>37655.221885416664</v>
      </c>
      <c r="V18" s="2">
        <f t="shared" si="4"/>
        <v>0</v>
      </c>
      <c r="W18" s="2">
        <f t="shared" si="9"/>
        <v>37655.221885416664</v>
      </c>
      <c r="X18" s="4"/>
      <c r="Y18" s="1"/>
      <c r="Z18" s="2"/>
      <c r="AA18" s="1"/>
      <c r="AB18" s="1"/>
      <c r="AC18" s="2"/>
      <c r="AD18" s="1"/>
      <c r="AE18" s="1"/>
      <c r="AF18" s="2"/>
      <c r="AG18" s="4">
        <f t="shared" si="10"/>
        <v>0</v>
      </c>
      <c r="AH18" s="4">
        <f t="shared" si="11"/>
        <v>37655.221885416664</v>
      </c>
      <c r="AI18" s="4">
        <f>W18*10%</f>
        <v>3765.5221885416668</v>
      </c>
      <c r="AJ18" s="2">
        <f t="shared" si="5"/>
        <v>41420.744073958333</v>
      </c>
      <c r="AK18" s="49"/>
    </row>
    <row r="19" spans="2:37" s="51" customFormat="1" ht="35.25" customHeight="1" x14ac:dyDescent="0.2">
      <c r="B19" s="1">
        <f t="shared" si="12"/>
        <v>5</v>
      </c>
      <c r="C19" s="9" t="s">
        <v>85</v>
      </c>
      <c r="D19" s="9" t="s">
        <v>114</v>
      </c>
      <c r="E19" s="1" t="s">
        <v>0</v>
      </c>
      <c r="F19" s="67" t="s">
        <v>264</v>
      </c>
      <c r="G19" s="67" t="s">
        <v>30</v>
      </c>
      <c r="H19" s="1" t="s">
        <v>77</v>
      </c>
      <c r="I19" s="1">
        <v>4.93</v>
      </c>
      <c r="J19" s="1">
        <f>'свод  01.09.2020 '!J19-'мб 01.09.2020'!J19</f>
        <v>1.2324999999999999</v>
      </c>
      <c r="K19" s="1">
        <f>'свод  01.09.2020 '!K19-'мб 01.09.2020'!K19</f>
        <v>1.1200000000000001</v>
      </c>
      <c r="L19" s="1">
        <v>17697</v>
      </c>
      <c r="M19" s="2">
        <f t="shared" si="6"/>
        <v>21811.552499999998</v>
      </c>
      <c r="N19" s="2">
        <f t="shared" si="7"/>
        <v>19820.640000000003</v>
      </c>
      <c r="O19" s="1">
        <v>948</v>
      </c>
      <c r="P19" s="1">
        <v>302</v>
      </c>
      <c r="Q19" s="5">
        <f t="shared" si="0"/>
        <v>1250</v>
      </c>
      <c r="R19" s="3">
        <f t="shared" si="1"/>
        <v>1.3166666666666667</v>
      </c>
      <c r="S19" s="3">
        <f t="shared" si="2"/>
        <v>0.31458333333333333</v>
      </c>
      <c r="T19" s="3">
        <f t="shared" si="3"/>
        <v>1.6312500000000001</v>
      </c>
      <c r="U19" s="2">
        <f t="shared" si="8"/>
        <v>28718.544124999997</v>
      </c>
      <c r="V19" s="2">
        <f t="shared" si="4"/>
        <v>6235.2430000000013</v>
      </c>
      <c r="W19" s="2">
        <f t="shared" si="9"/>
        <v>34953.787124999995</v>
      </c>
      <c r="X19" s="4"/>
      <c r="Y19" s="1"/>
      <c r="Z19" s="2"/>
      <c r="AA19" s="1"/>
      <c r="AB19" s="1"/>
      <c r="AC19" s="1"/>
      <c r="AD19" s="1"/>
      <c r="AE19" s="1"/>
      <c r="AF19" s="2"/>
      <c r="AG19" s="4">
        <f t="shared" si="10"/>
        <v>0</v>
      </c>
      <c r="AH19" s="4">
        <f t="shared" si="11"/>
        <v>34953.787124999995</v>
      </c>
      <c r="AI19" s="4">
        <f>W19*10%</f>
        <v>3495.3787124999999</v>
      </c>
      <c r="AJ19" s="2">
        <f t="shared" si="5"/>
        <v>38449.165837499997</v>
      </c>
      <c r="AK19" s="49"/>
    </row>
    <row r="20" spans="2:37" s="49" customFormat="1" ht="36" customHeight="1" x14ac:dyDescent="0.2">
      <c r="B20" s="1">
        <f t="shared" si="12"/>
        <v>6</v>
      </c>
      <c r="C20" s="9" t="s">
        <v>184</v>
      </c>
      <c r="D20" s="9" t="s">
        <v>115</v>
      </c>
      <c r="E20" s="1" t="s">
        <v>0</v>
      </c>
      <c r="F20" s="67" t="s">
        <v>265</v>
      </c>
      <c r="G20" s="67"/>
      <c r="H20" s="1" t="s">
        <v>77</v>
      </c>
      <c r="I20" s="1">
        <v>5.21</v>
      </c>
      <c r="J20" s="1">
        <f>'свод  01.09.2020 '!J20-'мб 01.09.2020'!J20</f>
        <v>1.3025000000000002</v>
      </c>
      <c r="K20" s="1"/>
      <c r="L20" s="1">
        <v>17697</v>
      </c>
      <c r="M20" s="2">
        <f t="shared" si="6"/>
        <v>23050.342500000002</v>
      </c>
      <c r="N20" s="2">
        <f t="shared" si="7"/>
        <v>0</v>
      </c>
      <c r="O20" s="1">
        <v>184</v>
      </c>
      <c r="P20" s="1"/>
      <c r="Q20" s="5">
        <f t="shared" si="0"/>
        <v>184</v>
      </c>
      <c r="R20" s="3">
        <f t="shared" si="1"/>
        <v>0.25555555555555554</v>
      </c>
      <c r="S20" s="3">
        <f t="shared" si="2"/>
        <v>0</v>
      </c>
      <c r="T20" s="3">
        <f t="shared" si="3"/>
        <v>0.25555555555555554</v>
      </c>
      <c r="U20" s="2">
        <f t="shared" si="8"/>
        <v>5890.6430833333343</v>
      </c>
      <c r="V20" s="2">
        <f t="shared" si="4"/>
        <v>0</v>
      </c>
      <c r="W20" s="2">
        <f t="shared" si="9"/>
        <v>5890.6430833333343</v>
      </c>
      <c r="X20" s="4"/>
      <c r="Y20" s="1"/>
      <c r="Z20" s="2"/>
      <c r="AA20" s="1"/>
      <c r="AB20" s="1"/>
      <c r="AC20" s="1"/>
      <c r="AD20" s="1"/>
      <c r="AE20" s="1"/>
      <c r="AF20" s="2"/>
      <c r="AG20" s="4">
        <f t="shared" si="10"/>
        <v>0</v>
      </c>
      <c r="AH20" s="4">
        <f t="shared" si="11"/>
        <v>5890.6430833333343</v>
      </c>
      <c r="AI20" s="4"/>
      <c r="AJ20" s="2">
        <f t="shared" si="5"/>
        <v>5890.6430833333343</v>
      </c>
    </row>
    <row r="21" spans="2:37" s="49" customFormat="1" ht="39.75" customHeight="1" x14ac:dyDescent="0.2">
      <c r="B21" s="1">
        <f t="shared" si="12"/>
        <v>7</v>
      </c>
      <c r="C21" s="9" t="s">
        <v>86</v>
      </c>
      <c r="D21" s="9" t="s">
        <v>116</v>
      </c>
      <c r="E21" s="1" t="s">
        <v>0</v>
      </c>
      <c r="F21" s="67" t="s">
        <v>266</v>
      </c>
      <c r="G21" s="67"/>
      <c r="H21" s="1" t="s">
        <v>77</v>
      </c>
      <c r="I21" s="1">
        <v>5.21</v>
      </c>
      <c r="J21" s="1">
        <f>'свод  01.09.2020 '!J21-'мб 01.09.2020'!J21</f>
        <v>1.3274999999999997</v>
      </c>
      <c r="K21" s="1"/>
      <c r="L21" s="1">
        <v>17697</v>
      </c>
      <c r="M21" s="2">
        <f t="shared" si="6"/>
        <v>23492.767499999994</v>
      </c>
      <c r="N21" s="2">
        <f t="shared" si="7"/>
        <v>0</v>
      </c>
      <c r="O21" s="1">
        <v>448</v>
      </c>
      <c r="P21" s="1"/>
      <c r="Q21" s="5">
        <f t="shared" si="0"/>
        <v>448</v>
      </c>
      <c r="R21" s="3">
        <f t="shared" si="1"/>
        <v>0.62222222222222223</v>
      </c>
      <c r="S21" s="3">
        <f t="shared" si="2"/>
        <v>0</v>
      </c>
      <c r="T21" s="3">
        <f t="shared" si="3"/>
        <v>0.62222222222222223</v>
      </c>
      <c r="U21" s="2">
        <f t="shared" si="8"/>
        <v>14617.721999999998</v>
      </c>
      <c r="V21" s="2">
        <f t="shared" si="4"/>
        <v>0</v>
      </c>
      <c r="W21" s="2">
        <f t="shared" si="9"/>
        <v>14617.721999999998</v>
      </c>
      <c r="X21" s="4"/>
      <c r="Y21" s="1"/>
      <c r="Z21" s="2"/>
      <c r="AA21" s="1"/>
      <c r="AB21" s="1"/>
      <c r="AC21" s="1"/>
      <c r="AD21" s="1"/>
      <c r="AE21" s="1"/>
      <c r="AF21" s="2"/>
      <c r="AG21" s="4">
        <f t="shared" si="10"/>
        <v>0</v>
      </c>
      <c r="AH21" s="4">
        <f t="shared" si="11"/>
        <v>14617.721999999998</v>
      </c>
      <c r="AI21" s="4">
        <f t="shared" ref="AI21:AI40" si="13">W21*10%</f>
        <v>1461.7721999999999</v>
      </c>
      <c r="AJ21" s="2">
        <f t="shared" si="5"/>
        <v>16079.494199999997</v>
      </c>
    </row>
    <row r="22" spans="2:37" s="49" customFormat="1" ht="31.5" x14ac:dyDescent="0.2">
      <c r="B22" s="1">
        <f t="shared" si="12"/>
        <v>8</v>
      </c>
      <c r="C22" s="9" t="s">
        <v>46</v>
      </c>
      <c r="D22" s="9" t="s">
        <v>117</v>
      </c>
      <c r="E22" s="1" t="s">
        <v>0</v>
      </c>
      <c r="F22" s="67" t="s">
        <v>348</v>
      </c>
      <c r="G22" s="67"/>
      <c r="H22" s="1" t="s">
        <v>77</v>
      </c>
      <c r="I22" s="1">
        <v>5.31</v>
      </c>
      <c r="J22" s="1">
        <f>'свод  01.09.2020 '!J22-'мб 01.09.2020'!J22</f>
        <v>1.3274999999999997</v>
      </c>
      <c r="K22" s="1"/>
      <c r="L22" s="1">
        <v>17697</v>
      </c>
      <c r="M22" s="2">
        <f t="shared" si="6"/>
        <v>23492.767499999994</v>
      </c>
      <c r="N22" s="2">
        <f t="shared" si="7"/>
        <v>0</v>
      </c>
      <c r="O22" s="1">
        <v>632</v>
      </c>
      <c r="P22" s="1"/>
      <c r="Q22" s="5">
        <f t="shared" si="0"/>
        <v>632</v>
      </c>
      <c r="R22" s="3">
        <f t="shared" si="1"/>
        <v>0.87777777777777777</v>
      </c>
      <c r="S22" s="3">
        <f t="shared" si="2"/>
        <v>0</v>
      </c>
      <c r="T22" s="3">
        <f t="shared" si="3"/>
        <v>0.87777777777777777</v>
      </c>
      <c r="U22" s="2">
        <f t="shared" si="8"/>
        <v>20621.429249999997</v>
      </c>
      <c r="V22" s="2">
        <f t="shared" si="4"/>
        <v>0</v>
      </c>
      <c r="W22" s="2">
        <f t="shared" si="9"/>
        <v>20621.429249999997</v>
      </c>
      <c r="X22" s="4"/>
      <c r="Y22" s="1"/>
      <c r="Z22" s="2"/>
      <c r="AA22" s="1"/>
      <c r="AB22" s="1"/>
      <c r="AC22" s="1"/>
      <c r="AD22" s="1"/>
      <c r="AE22" s="1"/>
      <c r="AF22" s="2"/>
      <c r="AG22" s="4">
        <f t="shared" si="10"/>
        <v>0</v>
      </c>
      <c r="AH22" s="4">
        <f t="shared" si="11"/>
        <v>20621.429249999997</v>
      </c>
      <c r="AI22" s="4">
        <f t="shared" si="13"/>
        <v>2062.1429249999997</v>
      </c>
      <c r="AJ22" s="2">
        <f t="shared" si="5"/>
        <v>22683.572174999998</v>
      </c>
    </row>
    <row r="23" spans="2:37" s="49" customFormat="1" ht="31.5" x14ac:dyDescent="0.2">
      <c r="B23" s="1">
        <f t="shared" si="12"/>
        <v>9</v>
      </c>
      <c r="C23" s="9" t="s">
        <v>321</v>
      </c>
      <c r="D23" s="9" t="s">
        <v>351</v>
      </c>
      <c r="E23" s="1" t="s">
        <v>0</v>
      </c>
      <c r="F23" s="67" t="s">
        <v>400</v>
      </c>
      <c r="G23" s="67"/>
      <c r="H23" s="1" t="s">
        <v>77</v>
      </c>
      <c r="I23" s="1"/>
      <c r="J23" s="1">
        <f>'свод  01.09.2020 '!J23-'мб 01.09.2020'!J23</f>
        <v>1.3025000000000002</v>
      </c>
      <c r="K23" s="1"/>
      <c r="L23" s="1">
        <v>17697</v>
      </c>
      <c r="M23" s="2">
        <f t="shared" si="6"/>
        <v>23050.342500000002</v>
      </c>
      <c r="N23" s="2"/>
      <c r="O23" s="1">
        <v>108</v>
      </c>
      <c r="P23" s="1"/>
      <c r="Q23" s="5">
        <f t="shared" si="0"/>
        <v>108</v>
      </c>
      <c r="R23" s="3">
        <f t="shared" si="1"/>
        <v>0.15</v>
      </c>
      <c r="S23" s="3"/>
      <c r="T23" s="3">
        <f t="shared" si="3"/>
        <v>0.15</v>
      </c>
      <c r="U23" s="2">
        <f t="shared" si="8"/>
        <v>3457.5513750000005</v>
      </c>
      <c r="V23" s="2"/>
      <c r="W23" s="2">
        <f t="shared" si="9"/>
        <v>3457.5513750000005</v>
      </c>
      <c r="X23" s="4"/>
      <c r="Y23" s="1"/>
      <c r="Z23" s="2"/>
      <c r="AA23" s="1"/>
      <c r="AB23" s="1"/>
      <c r="AC23" s="1"/>
      <c r="AD23" s="1"/>
      <c r="AE23" s="1"/>
      <c r="AF23" s="2"/>
      <c r="AG23" s="4">
        <f t="shared" si="10"/>
        <v>0</v>
      </c>
      <c r="AH23" s="4">
        <f t="shared" si="11"/>
        <v>3457.5513750000005</v>
      </c>
      <c r="AI23" s="4">
        <f t="shared" si="13"/>
        <v>345.75513750000005</v>
      </c>
      <c r="AJ23" s="2">
        <f t="shared" si="5"/>
        <v>3803.3065125000003</v>
      </c>
    </row>
    <row r="24" spans="2:37" s="49" customFormat="1" ht="50.25" customHeight="1" x14ac:dyDescent="0.2">
      <c r="B24" s="1">
        <f t="shared" si="12"/>
        <v>10</v>
      </c>
      <c r="C24" s="9" t="s">
        <v>167</v>
      </c>
      <c r="D24" s="9" t="s">
        <v>170</v>
      </c>
      <c r="E24" s="1" t="s">
        <v>0</v>
      </c>
      <c r="F24" s="67" t="s">
        <v>269</v>
      </c>
      <c r="G24" s="67" t="s">
        <v>110</v>
      </c>
      <c r="H24" s="1" t="s">
        <v>77</v>
      </c>
      <c r="I24" s="1">
        <v>4.57</v>
      </c>
      <c r="J24" s="1">
        <f>'свод  01.09.2020 '!J24-'мб 01.09.2020'!J24</f>
        <v>1.1124999999999998</v>
      </c>
      <c r="K24" s="1"/>
      <c r="L24" s="1">
        <v>17697</v>
      </c>
      <c r="M24" s="2">
        <f t="shared" si="6"/>
        <v>19687.912499999999</v>
      </c>
      <c r="N24" s="2">
        <f t="shared" si="7"/>
        <v>0</v>
      </c>
      <c r="O24" s="1">
        <v>950</v>
      </c>
      <c r="P24" s="1"/>
      <c r="Q24" s="5">
        <f t="shared" si="0"/>
        <v>950</v>
      </c>
      <c r="R24" s="3">
        <f t="shared" si="1"/>
        <v>1.3194444444444444</v>
      </c>
      <c r="S24" s="3">
        <f t="shared" si="2"/>
        <v>0</v>
      </c>
      <c r="T24" s="3">
        <f t="shared" si="3"/>
        <v>1.3194444444444444</v>
      </c>
      <c r="U24" s="2">
        <f t="shared" si="8"/>
        <v>25977.106770833332</v>
      </c>
      <c r="V24" s="2">
        <f t="shared" si="4"/>
        <v>0</v>
      </c>
      <c r="W24" s="2">
        <f t="shared" si="9"/>
        <v>25977.106770833332</v>
      </c>
      <c r="X24" s="4"/>
      <c r="Y24" s="1"/>
      <c r="Z24" s="2"/>
      <c r="AA24" s="1"/>
      <c r="AB24" s="1"/>
      <c r="AC24" s="2"/>
      <c r="AD24" s="1"/>
      <c r="AE24" s="1"/>
      <c r="AF24" s="2"/>
      <c r="AG24" s="4">
        <f t="shared" si="10"/>
        <v>0</v>
      </c>
      <c r="AH24" s="4">
        <f t="shared" si="11"/>
        <v>25977.106770833332</v>
      </c>
      <c r="AI24" s="4">
        <f t="shared" si="13"/>
        <v>2597.7106770833334</v>
      </c>
      <c r="AJ24" s="2">
        <f t="shared" si="5"/>
        <v>28574.817447916666</v>
      </c>
    </row>
    <row r="25" spans="2:37" s="51" customFormat="1" ht="31.5" x14ac:dyDescent="0.2">
      <c r="B25" s="1">
        <f t="shared" si="12"/>
        <v>11</v>
      </c>
      <c r="C25" s="9" t="s">
        <v>322</v>
      </c>
      <c r="D25" s="9" t="s">
        <v>118</v>
      </c>
      <c r="E25" s="1" t="s">
        <v>0</v>
      </c>
      <c r="F25" s="67" t="s">
        <v>270</v>
      </c>
      <c r="G25" s="67" t="s">
        <v>95</v>
      </c>
      <c r="H25" s="1" t="s">
        <v>401</v>
      </c>
      <c r="I25" s="1"/>
      <c r="J25" s="1">
        <f>'свод  01.09.2020 '!J25-'мб 01.09.2020'!J25</f>
        <v>1.3274999999999997</v>
      </c>
      <c r="K25" s="1">
        <f>'свод  01.09.2020 '!K25-'мб 01.09.2020'!K25</f>
        <v>1.1299999999999999</v>
      </c>
      <c r="L25" s="1">
        <v>17697</v>
      </c>
      <c r="M25" s="2">
        <f t="shared" si="6"/>
        <v>23492.767499999994</v>
      </c>
      <c r="N25" s="2">
        <f t="shared" si="7"/>
        <v>19997.609999999997</v>
      </c>
      <c r="O25" s="1">
        <v>775</v>
      </c>
      <c r="P25" s="1">
        <v>720</v>
      </c>
      <c r="Q25" s="5">
        <f t="shared" si="0"/>
        <v>1495</v>
      </c>
      <c r="R25" s="3">
        <f t="shared" si="1"/>
        <v>1.0763888888888888</v>
      </c>
      <c r="S25" s="3">
        <f t="shared" si="2"/>
        <v>0.75</v>
      </c>
      <c r="T25" s="3">
        <f t="shared" si="3"/>
        <v>1.8263888888888888</v>
      </c>
      <c r="U25" s="2">
        <f t="shared" si="8"/>
        <v>25287.353906249995</v>
      </c>
      <c r="V25" s="2">
        <f t="shared" si="4"/>
        <v>14998.207499999997</v>
      </c>
      <c r="W25" s="2">
        <f t="shared" si="9"/>
        <v>40285.561406249995</v>
      </c>
      <c r="X25" s="4"/>
      <c r="Y25" s="1"/>
      <c r="Z25" s="2"/>
      <c r="AA25" s="1"/>
      <c r="AB25" s="1"/>
      <c r="AC25" s="1"/>
      <c r="AD25" s="1"/>
      <c r="AE25" s="1"/>
      <c r="AF25" s="2"/>
      <c r="AG25" s="4">
        <f t="shared" si="10"/>
        <v>0</v>
      </c>
      <c r="AH25" s="4">
        <f t="shared" si="11"/>
        <v>40285.561406249995</v>
      </c>
      <c r="AI25" s="4">
        <f t="shared" si="13"/>
        <v>4028.5561406249999</v>
      </c>
      <c r="AJ25" s="2">
        <f t="shared" si="5"/>
        <v>44314.117546874993</v>
      </c>
      <c r="AK25" s="49"/>
    </row>
    <row r="26" spans="2:37" s="49" customFormat="1" ht="31.5" x14ac:dyDescent="0.2">
      <c r="B26" s="1">
        <f t="shared" si="12"/>
        <v>12</v>
      </c>
      <c r="C26" s="9" t="s">
        <v>48</v>
      </c>
      <c r="D26" s="9" t="s">
        <v>119</v>
      </c>
      <c r="E26" s="1" t="s">
        <v>0</v>
      </c>
      <c r="F26" s="67" t="s">
        <v>258</v>
      </c>
      <c r="G26" s="67"/>
      <c r="H26" s="1" t="s">
        <v>77</v>
      </c>
      <c r="I26" s="1">
        <v>5.03</v>
      </c>
      <c r="J26" s="1">
        <f>'свод  01.09.2020 '!J26-'мб 01.09.2020'!J26</f>
        <v>1.2575000000000003</v>
      </c>
      <c r="K26" s="1"/>
      <c r="L26" s="1">
        <v>17697</v>
      </c>
      <c r="M26" s="2">
        <f t="shared" si="6"/>
        <v>22253.977500000005</v>
      </c>
      <c r="N26" s="2">
        <f t="shared" si="7"/>
        <v>0</v>
      </c>
      <c r="O26" s="1">
        <v>216</v>
      </c>
      <c r="P26" s="1"/>
      <c r="Q26" s="5">
        <f t="shared" si="0"/>
        <v>216</v>
      </c>
      <c r="R26" s="3">
        <f t="shared" si="1"/>
        <v>0.3</v>
      </c>
      <c r="S26" s="3">
        <f t="shared" si="2"/>
        <v>0</v>
      </c>
      <c r="T26" s="3">
        <f t="shared" si="3"/>
        <v>0.3</v>
      </c>
      <c r="U26" s="2">
        <f t="shared" si="8"/>
        <v>6676.1932500000012</v>
      </c>
      <c r="V26" s="2">
        <f t="shared" si="4"/>
        <v>0</v>
      </c>
      <c r="W26" s="2">
        <f t="shared" si="9"/>
        <v>6676.1932500000012</v>
      </c>
      <c r="X26" s="4"/>
      <c r="Y26" s="1"/>
      <c r="Z26" s="2"/>
      <c r="AA26" s="1"/>
      <c r="AB26" s="1"/>
      <c r="AC26" s="1"/>
      <c r="AD26" s="1"/>
      <c r="AE26" s="1"/>
      <c r="AF26" s="2"/>
      <c r="AG26" s="4">
        <f t="shared" si="10"/>
        <v>0</v>
      </c>
      <c r="AH26" s="4">
        <f t="shared" si="11"/>
        <v>6676.1932500000012</v>
      </c>
      <c r="AI26" s="4">
        <f t="shared" si="13"/>
        <v>667.61932500000012</v>
      </c>
      <c r="AJ26" s="2">
        <f t="shared" si="5"/>
        <v>7343.8125750000017</v>
      </c>
    </row>
    <row r="27" spans="2:37" s="49" customFormat="1" ht="63" x14ac:dyDescent="0.2">
      <c r="B27" s="1">
        <f t="shared" si="12"/>
        <v>13</v>
      </c>
      <c r="C27" s="9" t="s">
        <v>87</v>
      </c>
      <c r="D27" s="9" t="s">
        <v>120</v>
      </c>
      <c r="E27" s="1" t="s">
        <v>0</v>
      </c>
      <c r="F27" s="67" t="s">
        <v>271</v>
      </c>
      <c r="G27" s="67"/>
      <c r="H27" s="1" t="s">
        <v>77</v>
      </c>
      <c r="I27" s="1">
        <v>5.12</v>
      </c>
      <c r="J27" s="1">
        <f>'свод  01.09.2020 '!J27-'мб 01.09.2020'!J27</f>
        <v>1.2800000000000002</v>
      </c>
      <c r="K27" s="1"/>
      <c r="L27" s="1">
        <v>17697</v>
      </c>
      <c r="M27" s="2">
        <f t="shared" si="6"/>
        <v>22652.160000000003</v>
      </c>
      <c r="N27" s="2">
        <f t="shared" si="7"/>
        <v>0</v>
      </c>
      <c r="O27" s="1">
        <v>1000</v>
      </c>
      <c r="P27" s="1"/>
      <c r="Q27" s="5">
        <f t="shared" si="0"/>
        <v>1000</v>
      </c>
      <c r="R27" s="3">
        <f t="shared" si="1"/>
        <v>1.3888888888888888</v>
      </c>
      <c r="S27" s="3">
        <f t="shared" si="2"/>
        <v>0</v>
      </c>
      <c r="T27" s="3">
        <f t="shared" si="3"/>
        <v>1.3888888888888888</v>
      </c>
      <c r="U27" s="2">
        <f t="shared" si="8"/>
        <v>31461.333333333339</v>
      </c>
      <c r="V27" s="2">
        <f t="shared" si="4"/>
        <v>0</v>
      </c>
      <c r="W27" s="2">
        <f t="shared" si="9"/>
        <v>31461.333333333339</v>
      </c>
      <c r="X27" s="4"/>
      <c r="Y27" s="1"/>
      <c r="Z27" s="2"/>
      <c r="AA27" s="1"/>
      <c r="AB27" s="1"/>
      <c r="AC27" s="1"/>
      <c r="AD27" s="1"/>
      <c r="AE27" s="1"/>
      <c r="AF27" s="2"/>
      <c r="AG27" s="4">
        <f t="shared" si="10"/>
        <v>0</v>
      </c>
      <c r="AH27" s="4">
        <f t="shared" si="11"/>
        <v>31461.333333333339</v>
      </c>
      <c r="AI27" s="4">
        <f t="shared" si="13"/>
        <v>3146.1333333333341</v>
      </c>
      <c r="AJ27" s="2">
        <f t="shared" si="5"/>
        <v>34607.466666666674</v>
      </c>
    </row>
    <row r="28" spans="2:37" s="49" customFormat="1" ht="31.5" x14ac:dyDescent="0.2">
      <c r="B28" s="1">
        <f t="shared" si="12"/>
        <v>14</v>
      </c>
      <c r="C28" s="9" t="s">
        <v>246</v>
      </c>
      <c r="D28" s="9" t="s">
        <v>215</v>
      </c>
      <c r="E28" s="1" t="s">
        <v>0</v>
      </c>
      <c r="F28" s="67" t="s">
        <v>305</v>
      </c>
      <c r="G28" s="67" t="s">
        <v>30</v>
      </c>
      <c r="H28" s="1" t="s">
        <v>77</v>
      </c>
      <c r="I28" s="1">
        <v>5.21</v>
      </c>
      <c r="J28" s="1">
        <f>'свод  01.09.2020 '!J28-'мб 01.09.2020'!J28</f>
        <v>1.3025000000000002</v>
      </c>
      <c r="K28" s="1"/>
      <c r="L28" s="1">
        <v>17697</v>
      </c>
      <c r="M28" s="2">
        <f t="shared" si="6"/>
        <v>23050.342500000002</v>
      </c>
      <c r="N28" s="2">
        <f t="shared" si="7"/>
        <v>0</v>
      </c>
      <c r="O28" s="1">
        <v>1320</v>
      </c>
      <c r="P28" s="1"/>
      <c r="Q28" s="5">
        <f t="shared" si="0"/>
        <v>1320</v>
      </c>
      <c r="R28" s="3">
        <f t="shared" si="1"/>
        <v>1.8333333333333333</v>
      </c>
      <c r="S28" s="3">
        <f t="shared" si="2"/>
        <v>0</v>
      </c>
      <c r="T28" s="3">
        <f t="shared" si="3"/>
        <v>1.8333333333333333</v>
      </c>
      <c r="U28" s="2">
        <f t="shared" si="8"/>
        <v>42258.961250000008</v>
      </c>
      <c r="V28" s="2">
        <f t="shared" si="4"/>
        <v>0</v>
      </c>
      <c r="W28" s="2">
        <f t="shared" si="9"/>
        <v>42258.961250000008</v>
      </c>
      <c r="X28" s="4"/>
      <c r="Y28" s="1"/>
      <c r="Z28" s="2"/>
      <c r="AA28" s="1"/>
      <c r="AB28" s="1"/>
      <c r="AC28" s="1"/>
      <c r="AD28" s="1"/>
      <c r="AE28" s="1"/>
      <c r="AF28" s="2"/>
      <c r="AG28" s="4">
        <f t="shared" si="10"/>
        <v>0</v>
      </c>
      <c r="AH28" s="4">
        <f t="shared" si="11"/>
        <v>42258.961250000008</v>
      </c>
      <c r="AI28" s="4">
        <f t="shared" si="13"/>
        <v>4225.8961250000011</v>
      </c>
      <c r="AJ28" s="2">
        <f t="shared" si="5"/>
        <v>46484.857375000007</v>
      </c>
    </row>
    <row r="29" spans="2:37" s="49" customFormat="1" ht="47.25" x14ac:dyDescent="0.2">
      <c r="B29" s="1">
        <f t="shared" si="12"/>
        <v>15</v>
      </c>
      <c r="C29" s="9" t="s">
        <v>50</v>
      </c>
      <c r="D29" s="9" t="s">
        <v>216</v>
      </c>
      <c r="E29" s="1" t="s">
        <v>0</v>
      </c>
      <c r="F29" s="67" t="s">
        <v>349</v>
      </c>
      <c r="G29" s="67"/>
      <c r="H29" s="1" t="s">
        <v>77</v>
      </c>
      <c r="I29" s="1">
        <v>5.31</v>
      </c>
      <c r="J29" s="1">
        <f>'свод  01.09.2020 '!J29-'мб 01.09.2020'!J29</f>
        <v>1.3274999999999997</v>
      </c>
      <c r="K29" s="1"/>
      <c r="L29" s="1">
        <v>17697</v>
      </c>
      <c r="M29" s="2">
        <f t="shared" si="6"/>
        <v>23492.767499999994</v>
      </c>
      <c r="N29" s="2">
        <f t="shared" si="7"/>
        <v>0</v>
      </c>
      <c r="O29" s="1">
        <v>990</v>
      </c>
      <c r="P29" s="1"/>
      <c r="Q29" s="5">
        <f t="shared" si="0"/>
        <v>990</v>
      </c>
      <c r="R29" s="3">
        <f t="shared" si="1"/>
        <v>1.375</v>
      </c>
      <c r="S29" s="3">
        <f t="shared" si="2"/>
        <v>0</v>
      </c>
      <c r="T29" s="3">
        <f t="shared" si="3"/>
        <v>1.375</v>
      </c>
      <c r="U29" s="2">
        <f t="shared" si="8"/>
        <v>32302.555312499993</v>
      </c>
      <c r="V29" s="2">
        <f t="shared" si="4"/>
        <v>0</v>
      </c>
      <c r="W29" s="2">
        <f t="shared" si="9"/>
        <v>32302.555312499993</v>
      </c>
      <c r="X29" s="4"/>
      <c r="Y29" s="1"/>
      <c r="Z29" s="2"/>
      <c r="AA29" s="1"/>
      <c r="AB29" s="1"/>
      <c r="AC29" s="1"/>
      <c r="AD29" s="1"/>
      <c r="AE29" s="1"/>
      <c r="AF29" s="2"/>
      <c r="AG29" s="4">
        <f t="shared" si="10"/>
        <v>0</v>
      </c>
      <c r="AH29" s="4">
        <f t="shared" si="11"/>
        <v>32302.555312499993</v>
      </c>
      <c r="AI29" s="4">
        <f t="shared" si="13"/>
        <v>3230.2555312499994</v>
      </c>
      <c r="AJ29" s="2">
        <f t="shared" si="5"/>
        <v>35532.81084374999</v>
      </c>
    </row>
    <row r="30" spans="2:37" s="49" customFormat="1" ht="31.5" x14ac:dyDescent="0.2">
      <c r="B30" s="1">
        <f t="shared" si="12"/>
        <v>16</v>
      </c>
      <c r="C30" s="9" t="s">
        <v>44</v>
      </c>
      <c r="D30" s="9" t="s">
        <v>218</v>
      </c>
      <c r="E30" s="1" t="s">
        <v>0</v>
      </c>
      <c r="F30" s="67" t="s">
        <v>194</v>
      </c>
      <c r="G30" s="67"/>
      <c r="H30" s="1" t="s">
        <v>77</v>
      </c>
      <c r="I30" s="1">
        <v>5.31</v>
      </c>
      <c r="J30" s="1">
        <f>'свод  01.09.2020 '!J30-'мб 01.09.2020'!J30</f>
        <v>1.3274999999999997</v>
      </c>
      <c r="K30" s="1"/>
      <c r="L30" s="1">
        <v>17697</v>
      </c>
      <c r="M30" s="2">
        <f t="shared" si="6"/>
        <v>23492.767499999994</v>
      </c>
      <c r="N30" s="2">
        <f t="shared" si="7"/>
        <v>0</v>
      </c>
      <c r="O30" s="1">
        <v>1310</v>
      </c>
      <c r="P30" s="1"/>
      <c r="Q30" s="5">
        <f t="shared" si="0"/>
        <v>1310</v>
      </c>
      <c r="R30" s="3">
        <f t="shared" si="1"/>
        <v>1.8194444444444444</v>
      </c>
      <c r="S30" s="3">
        <f t="shared" si="2"/>
        <v>0</v>
      </c>
      <c r="T30" s="3">
        <f t="shared" si="3"/>
        <v>1.8194444444444444</v>
      </c>
      <c r="U30" s="2">
        <f t="shared" si="8"/>
        <v>42743.785312499989</v>
      </c>
      <c r="V30" s="2">
        <f t="shared" si="4"/>
        <v>0</v>
      </c>
      <c r="W30" s="2">
        <f t="shared" si="9"/>
        <v>42743.785312499989</v>
      </c>
      <c r="X30" s="4"/>
      <c r="Y30" s="1"/>
      <c r="Z30" s="2"/>
      <c r="AA30" s="1"/>
      <c r="AB30" s="1"/>
      <c r="AC30" s="2"/>
      <c r="AD30" s="1"/>
      <c r="AE30" s="1"/>
      <c r="AF30" s="1"/>
      <c r="AG30" s="4">
        <f t="shared" si="10"/>
        <v>0</v>
      </c>
      <c r="AH30" s="4">
        <f t="shared" si="11"/>
        <v>42743.785312499989</v>
      </c>
      <c r="AI30" s="4">
        <f t="shared" si="13"/>
        <v>4274.3785312499995</v>
      </c>
      <c r="AJ30" s="2">
        <f t="shared" si="5"/>
        <v>47018.163843749986</v>
      </c>
    </row>
    <row r="31" spans="2:37" s="49" customFormat="1" ht="47.25" x14ac:dyDescent="0.2">
      <c r="B31" s="1">
        <f t="shared" si="12"/>
        <v>17</v>
      </c>
      <c r="C31" s="9" t="s">
        <v>28</v>
      </c>
      <c r="D31" s="9" t="s">
        <v>219</v>
      </c>
      <c r="E31" s="1" t="s">
        <v>83</v>
      </c>
      <c r="F31" s="67" t="s">
        <v>338</v>
      </c>
      <c r="G31" s="67" t="s">
        <v>26</v>
      </c>
      <c r="H31" s="1" t="s">
        <v>78</v>
      </c>
      <c r="I31" s="1"/>
      <c r="J31" s="1">
        <f>'свод  01.09.2020 '!J31-'мб 01.09.2020'!J31</f>
        <v>0</v>
      </c>
      <c r="K31" s="1">
        <f>'свод  01.09.2020 '!K31-'мб 01.09.2020'!K31</f>
        <v>1.1000000000000005</v>
      </c>
      <c r="L31" s="1">
        <v>17697</v>
      </c>
      <c r="M31" s="2">
        <f t="shared" si="6"/>
        <v>0</v>
      </c>
      <c r="N31" s="2">
        <f t="shared" si="7"/>
        <v>19466.700000000008</v>
      </c>
      <c r="O31" s="1"/>
      <c r="P31" s="1">
        <v>617.5</v>
      </c>
      <c r="Q31" s="5">
        <f t="shared" si="0"/>
        <v>617.5</v>
      </c>
      <c r="R31" s="3">
        <f t="shared" si="1"/>
        <v>0</v>
      </c>
      <c r="S31" s="3">
        <f t="shared" si="2"/>
        <v>0.64322916666666663</v>
      </c>
      <c r="T31" s="3">
        <f t="shared" si="3"/>
        <v>0.64322916666666663</v>
      </c>
      <c r="U31" s="2">
        <f t="shared" si="8"/>
        <v>0</v>
      </c>
      <c r="V31" s="2">
        <f t="shared" si="4"/>
        <v>12521.549218750004</v>
      </c>
      <c r="W31" s="2">
        <f t="shared" si="9"/>
        <v>12521.549218750004</v>
      </c>
      <c r="X31" s="4"/>
      <c r="Y31" s="1"/>
      <c r="Z31" s="2"/>
      <c r="AA31" s="1"/>
      <c r="AB31" s="1"/>
      <c r="AC31" s="1"/>
      <c r="AD31" s="1"/>
      <c r="AE31" s="1"/>
      <c r="AF31" s="2"/>
      <c r="AG31" s="4">
        <f t="shared" si="10"/>
        <v>0</v>
      </c>
      <c r="AH31" s="4">
        <f t="shared" si="11"/>
        <v>12521.549218750004</v>
      </c>
      <c r="AI31" s="4">
        <f t="shared" si="13"/>
        <v>1252.1549218750006</v>
      </c>
      <c r="AJ31" s="2">
        <f t="shared" si="5"/>
        <v>13773.704140625005</v>
      </c>
    </row>
    <row r="32" spans="2:37" s="49" customFormat="1" ht="42.75" customHeight="1" x14ac:dyDescent="0.2">
      <c r="B32" s="1">
        <f t="shared" si="12"/>
        <v>18</v>
      </c>
      <c r="C32" s="9" t="s">
        <v>247</v>
      </c>
      <c r="D32" s="9" t="s">
        <v>186</v>
      </c>
      <c r="E32" s="1" t="s">
        <v>0</v>
      </c>
      <c r="F32" s="67" t="s">
        <v>272</v>
      </c>
      <c r="G32" s="67"/>
      <c r="H32" s="1" t="s">
        <v>77</v>
      </c>
      <c r="I32" s="1"/>
      <c r="J32" s="1">
        <f>'свод  01.09.2020 '!J32-'мб 01.09.2020'!J32</f>
        <v>1.1225000000000005</v>
      </c>
      <c r="K32" s="1"/>
      <c r="L32" s="1">
        <v>17697</v>
      </c>
      <c r="M32" s="2">
        <f t="shared" si="6"/>
        <v>19864.882500000007</v>
      </c>
      <c r="N32" s="2">
        <f t="shared" si="7"/>
        <v>0</v>
      </c>
      <c r="O32" s="1">
        <v>263</v>
      </c>
      <c r="P32" s="1">
        <v>0</v>
      </c>
      <c r="Q32" s="5">
        <f t="shared" si="0"/>
        <v>263</v>
      </c>
      <c r="R32" s="3">
        <f t="shared" si="1"/>
        <v>0.36527777777777776</v>
      </c>
      <c r="S32" s="3">
        <f t="shared" si="2"/>
        <v>0</v>
      </c>
      <c r="T32" s="3">
        <f t="shared" si="3"/>
        <v>0.36527777777777776</v>
      </c>
      <c r="U32" s="2">
        <f t="shared" si="8"/>
        <v>7256.2001354166687</v>
      </c>
      <c r="V32" s="2">
        <f t="shared" si="4"/>
        <v>0</v>
      </c>
      <c r="W32" s="2">
        <f t="shared" si="9"/>
        <v>7256.2001354166687</v>
      </c>
      <c r="X32" s="4"/>
      <c r="Y32" s="1"/>
      <c r="Z32" s="2"/>
      <c r="AA32" s="1"/>
      <c r="AB32" s="1"/>
      <c r="AC32" s="1"/>
      <c r="AD32" s="1"/>
      <c r="AE32" s="1"/>
      <c r="AF32" s="2"/>
      <c r="AG32" s="4">
        <f t="shared" si="10"/>
        <v>0</v>
      </c>
      <c r="AH32" s="4">
        <f t="shared" si="11"/>
        <v>7256.2001354166687</v>
      </c>
      <c r="AI32" s="4">
        <f t="shared" si="13"/>
        <v>725.62001354166694</v>
      </c>
      <c r="AJ32" s="2">
        <f t="shared" si="5"/>
        <v>7981.8201489583353</v>
      </c>
    </row>
    <row r="33" spans="2:37" s="49" customFormat="1" ht="31.5" x14ac:dyDescent="0.2">
      <c r="B33" s="1">
        <f t="shared" si="12"/>
        <v>19</v>
      </c>
      <c r="C33" s="9" t="s">
        <v>51</v>
      </c>
      <c r="D33" s="9" t="s">
        <v>323</v>
      </c>
      <c r="E33" s="1" t="s">
        <v>0</v>
      </c>
      <c r="F33" s="67" t="s">
        <v>259</v>
      </c>
      <c r="G33" s="67"/>
      <c r="H33" s="1" t="s">
        <v>77</v>
      </c>
      <c r="I33" s="1">
        <v>5.31</v>
      </c>
      <c r="J33" s="1">
        <f>'свод  01.09.2020 '!J33-'мб 01.09.2020'!J33</f>
        <v>1.3274999999999997</v>
      </c>
      <c r="K33" s="1"/>
      <c r="L33" s="1">
        <v>17697</v>
      </c>
      <c r="M33" s="2">
        <f t="shared" si="6"/>
        <v>23492.767499999994</v>
      </c>
      <c r="N33" s="2">
        <f t="shared" si="7"/>
        <v>0</v>
      </c>
      <c r="O33" s="1">
        <v>568</v>
      </c>
      <c r="P33" s="1"/>
      <c r="Q33" s="5">
        <f t="shared" si="0"/>
        <v>568</v>
      </c>
      <c r="R33" s="3">
        <f t="shared" si="1"/>
        <v>0.78888888888888886</v>
      </c>
      <c r="S33" s="3">
        <f t="shared" si="2"/>
        <v>0</v>
      </c>
      <c r="T33" s="3">
        <f t="shared" si="3"/>
        <v>0.78888888888888886</v>
      </c>
      <c r="U33" s="2">
        <f t="shared" si="8"/>
        <v>18533.183249999998</v>
      </c>
      <c r="V33" s="2">
        <f t="shared" si="4"/>
        <v>0</v>
      </c>
      <c r="W33" s="2">
        <f t="shared" si="9"/>
        <v>18533.183249999998</v>
      </c>
      <c r="X33" s="4"/>
      <c r="Y33" s="1"/>
      <c r="Z33" s="2"/>
      <c r="AA33" s="1"/>
      <c r="AB33" s="1"/>
      <c r="AC33" s="1"/>
      <c r="AD33" s="1"/>
      <c r="AE33" s="1"/>
      <c r="AF33" s="2"/>
      <c r="AG33" s="4">
        <f t="shared" si="10"/>
        <v>0</v>
      </c>
      <c r="AH33" s="4">
        <f t="shared" si="11"/>
        <v>18533.183249999998</v>
      </c>
      <c r="AI33" s="4">
        <f t="shared" si="13"/>
        <v>1853.318325</v>
      </c>
      <c r="AJ33" s="2">
        <f t="shared" si="5"/>
        <v>20386.501574999998</v>
      </c>
    </row>
    <row r="34" spans="2:37" s="49" customFormat="1" ht="47.25" x14ac:dyDescent="0.2">
      <c r="B34" s="1">
        <f t="shared" si="12"/>
        <v>20</v>
      </c>
      <c r="C34" s="9" t="s">
        <v>36</v>
      </c>
      <c r="D34" s="9" t="s">
        <v>220</v>
      </c>
      <c r="E34" s="1" t="s">
        <v>0</v>
      </c>
      <c r="F34" s="67" t="s">
        <v>339</v>
      </c>
      <c r="G34" s="67"/>
      <c r="H34" s="1" t="s">
        <v>77</v>
      </c>
      <c r="I34" s="1">
        <v>5.31</v>
      </c>
      <c r="J34" s="1">
        <f>'свод  01.09.2020 '!J34-'мб 01.09.2020'!J34</f>
        <v>1.3274999999999997</v>
      </c>
      <c r="K34" s="1"/>
      <c r="L34" s="1">
        <v>17697</v>
      </c>
      <c r="M34" s="2">
        <f t="shared" si="6"/>
        <v>23492.767499999994</v>
      </c>
      <c r="N34" s="2">
        <f t="shared" si="7"/>
        <v>0</v>
      </c>
      <c r="O34" s="1">
        <v>1309</v>
      </c>
      <c r="P34" s="1"/>
      <c r="Q34" s="5">
        <f t="shared" si="0"/>
        <v>1309</v>
      </c>
      <c r="R34" s="3">
        <f t="shared" si="1"/>
        <v>1.8180555555555555</v>
      </c>
      <c r="S34" s="3">
        <f t="shared" si="2"/>
        <v>0</v>
      </c>
      <c r="T34" s="3">
        <f t="shared" si="3"/>
        <v>1.8180555555555555</v>
      </c>
      <c r="U34" s="2">
        <f t="shared" si="8"/>
        <v>42711.156468749992</v>
      </c>
      <c r="V34" s="2">
        <f t="shared" si="4"/>
        <v>0</v>
      </c>
      <c r="W34" s="2">
        <f t="shared" si="9"/>
        <v>42711.156468749992</v>
      </c>
      <c r="X34" s="4"/>
      <c r="Y34" s="1"/>
      <c r="Z34" s="2"/>
      <c r="AA34" s="1"/>
      <c r="AB34" s="1"/>
      <c r="AC34" s="1"/>
      <c r="AD34" s="1"/>
      <c r="AE34" s="1"/>
      <c r="AF34" s="2"/>
      <c r="AG34" s="4">
        <f t="shared" si="10"/>
        <v>0</v>
      </c>
      <c r="AH34" s="4">
        <f t="shared" si="11"/>
        <v>42711.156468749992</v>
      </c>
      <c r="AI34" s="4">
        <f t="shared" si="13"/>
        <v>4271.1156468749996</v>
      </c>
      <c r="AJ34" s="2">
        <f t="shared" si="5"/>
        <v>46982.27211562499</v>
      </c>
    </row>
    <row r="35" spans="2:37" s="51" customFormat="1" ht="47.25" x14ac:dyDescent="0.2">
      <c r="B35" s="1">
        <f t="shared" si="12"/>
        <v>21</v>
      </c>
      <c r="C35" s="9" t="s">
        <v>36</v>
      </c>
      <c r="D35" s="9" t="s">
        <v>221</v>
      </c>
      <c r="E35" s="1" t="s">
        <v>0</v>
      </c>
      <c r="F35" s="67" t="s">
        <v>340</v>
      </c>
      <c r="G35" s="67"/>
      <c r="H35" s="1" t="s">
        <v>77</v>
      </c>
      <c r="I35" s="1">
        <v>5.31</v>
      </c>
      <c r="J35" s="1">
        <f>'свод  01.09.2020 '!J35-'мб 01.09.2020'!J35</f>
        <v>1.3274999999999997</v>
      </c>
      <c r="K35" s="1"/>
      <c r="L35" s="1">
        <v>17697</v>
      </c>
      <c r="M35" s="2">
        <f t="shared" si="6"/>
        <v>23492.767499999994</v>
      </c>
      <c r="N35" s="2">
        <f t="shared" si="7"/>
        <v>0</v>
      </c>
      <c r="O35" s="1">
        <v>664</v>
      </c>
      <c r="P35" s="1"/>
      <c r="Q35" s="5">
        <f t="shared" si="0"/>
        <v>664</v>
      </c>
      <c r="R35" s="3">
        <f t="shared" si="1"/>
        <v>0.92222222222222228</v>
      </c>
      <c r="S35" s="3">
        <f t="shared" si="2"/>
        <v>0</v>
      </c>
      <c r="T35" s="3">
        <f t="shared" si="3"/>
        <v>0.92222222222222228</v>
      </c>
      <c r="U35" s="2">
        <f t="shared" si="8"/>
        <v>21665.552249999997</v>
      </c>
      <c r="V35" s="2">
        <f t="shared" si="4"/>
        <v>0</v>
      </c>
      <c r="W35" s="2">
        <f t="shared" si="9"/>
        <v>21665.552249999997</v>
      </c>
      <c r="X35" s="4"/>
      <c r="Y35" s="1"/>
      <c r="Z35" s="2"/>
      <c r="AA35" s="1"/>
      <c r="AB35" s="1"/>
      <c r="AC35" s="1"/>
      <c r="AD35" s="1"/>
      <c r="AE35" s="1"/>
      <c r="AF35" s="2"/>
      <c r="AG35" s="4">
        <f t="shared" si="10"/>
        <v>0</v>
      </c>
      <c r="AH35" s="4">
        <f t="shared" si="11"/>
        <v>21665.552249999997</v>
      </c>
      <c r="AI35" s="4">
        <f t="shared" si="13"/>
        <v>2166.5552249999996</v>
      </c>
      <c r="AJ35" s="2">
        <f t="shared" si="5"/>
        <v>23832.107474999997</v>
      </c>
      <c r="AK35" s="49"/>
    </row>
    <row r="36" spans="2:37" s="49" customFormat="1" ht="31.5" customHeight="1" x14ac:dyDescent="0.2">
      <c r="B36" s="1">
        <f t="shared" si="12"/>
        <v>22</v>
      </c>
      <c r="C36" s="9" t="s">
        <v>43</v>
      </c>
      <c r="D36" s="9" t="s">
        <v>223</v>
      </c>
      <c r="E36" s="1" t="s">
        <v>0</v>
      </c>
      <c r="F36" s="67" t="s">
        <v>341</v>
      </c>
      <c r="G36" s="67" t="s">
        <v>30</v>
      </c>
      <c r="H36" s="1" t="s">
        <v>387</v>
      </c>
      <c r="I36" s="1">
        <v>5.03</v>
      </c>
      <c r="J36" s="1">
        <f>'свод  01.09.2020 '!J36-'мб 01.09.2020'!J36</f>
        <v>1.2324999999999999</v>
      </c>
      <c r="K36" s="8"/>
      <c r="L36" s="1">
        <v>17697</v>
      </c>
      <c r="M36" s="2">
        <f t="shared" si="6"/>
        <v>21811.552499999998</v>
      </c>
      <c r="N36" s="2">
        <f t="shared" si="7"/>
        <v>0</v>
      </c>
      <c r="O36" s="1">
        <v>1228</v>
      </c>
      <c r="P36" s="1">
        <v>0</v>
      </c>
      <c r="Q36" s="5">
        <f t="shared" si="0"/>
        <v>1228</v>
      </c>
      <c r="R36" s="3">
        <f t="shared" si="1"/>
        <v>1.7055555555555555</v>
      </c>
      <c r="S36" s="3">
        <f t="shared" si="2"/>
        <v>0</v>
      </c>
      <c r="T36" s="3">
        <f t="shared" si="3"/>
        <v>1.7055555555555555</v>
      </c>
      <c r="U36" s="2">
        <f t="shared" si="8"/>
        <v>37200.814541666659</v>
      </c>
      <c r="V36" s="2">
        <f t="shared" si="4"/>
        <v>0</v>
      </c>
      <c r="W36" s="2">
        <f t="shared" si="9"/>
        <v>37200.814541666659</v>
      </c>
      <c r="X36" s="4"/>
      <c r="Y36" s="1"/>
      <c r="Z36" s="2"/>
      <c r="AA36" s="1"/>
      <c r="AB36" s="1"/>
      <c r="AC36" s="1"/>
      <c r="AD36" s="1"/>
      <c r="AE36" s="1"/>
      <c r="AF36" s="2"/>
      <c r="AG36" s="4">
        <f t="shared" si="10"/>
        <v>0</v>
      </c>
      <c r="AH36" s="4">
        <f t="shared" si="11"/>
        <v>37200.814541666659</v>
      </c>
      <c r="AI36" s="4">
        <f t="shared" si="13"/>
        <v>3720.0814541666659</v>
      </c>
      <c r="AJ36" s="2">
        <f t="shared" si="5"/>
        <v>40920.895995833329</v>
      </c>
    </row>
    <row r="37" spans="2:37" s="49" customFormat="1" ht="31.5" x14ac:dyDescent="0.2">
      <c r="B37" s="1">
        <f t="shared" si="12"/>
        <v>23</v>
      </c>
      <c r="C37" s="9" t="s">
        <v>38</v>
      </c>
      <c r="D37" s="9" t="s">
        <v>121</v>
      </c>
      <c r="E37" s="1" t="s">
        <v>0</v>
      </c>
      <c r="F37" s="67" t="s">
        <v>273</v>
      </c>
      <c r="G37" s="67"/>
      <c r="H37" s="1" t="s">
        <v>77</v>
      </c>
      <c r="I37" s="1">
        <v>4.75</v>
      </c>
      <c r="J37" s="1">
        <f>'свод  01.09.2020 '!J37-'мб 01.09.2020'!J37</f>
        <v>1.21</v>
      </c>
      <c r="K37" s="1"/>
      <c r="L37" s="1">
        <v>17697</v>
      </c>
      <c r="M37" s="2">
        <f t="shared" si="6"/>
        <v>21413.37</v>
      </c>
      <c r="N37" s="2">
        <f t="shared" si="7"/>
        <v>0</v>
      </c>
      <c r="O37" s="1">
        <v>514</v>
      </c>
      <c r="P37" s="1"/>
      <c r="Q37" s="5">
        <f t="shared" si="0"/>
        <v>514</v>
      </c>
      <c r="R37" s="3">
        <f t="shared" si="1"/>
        <v>0.71388888888888891</v>
      </c>
      <c r="S37" s="3">
        <f t="shared" si="2"/>
        <v>0</v>
      </c>
      <c r="T37" s="3">
        <f t="shared" si="3"/>
        <v>0.71388888888888891</v>
      </c>
      <c r="U37" s="2">
        <f t="shared" si="8"/>
        <v>15286.766916666667</v>
      </c>
      <c r="V37" s="2">
        <f t="shared" si="4"/>
        <v>0</v>
      </c>
      <c r="W37" s="2">
        <f t="shared" si="9"/>
        <v>15286.766916666667</v>
      </c>
      <c r="X37" s="4"/>
      <c r="Y37" s="1"/>
      <c r="Z37" s="2"/>
      <c r="AA37" s="1"/>
      <c r="AB37" s="1"/>
      <c r="AC37" s="1"/>
      <c r="AD37" s="1"/>
      <c r="AE37" s="1"/>
      <c r="AF37" s="2"/>
      <c r="AG37" s="4">
        <f t="shared" si="10"/>
        <v>0</v>
      </c>
      <c r="AH37" s="4">
        <f t="shared" si="11"/>
        <v>15286.766916666667</v>
      </c>
      <c r="AI37" s="4">
        <f t="shared" si="13"/>
        <v>1528.6766916666668</v>
      </c>
      <c r="AJ37" s="2">
        <f t="shared" si="5"/>
        <v>16815.443608333335</v>
      </c>
    </row>
    <row r="38" spans="2:37" s="49" customFormat="1" ht="31.5" x14ac:dyDescent="0.2">
      <c r="B38" s="1">
        <f t="shared" si="12"/>
        <v>24</v>
      </c>
      <c r="C38" s="9" t="s">
        <v>31</v>
      </c>
      <c r="D38" s="9" t="s">
        <v>123</v>
      </c>
      <c r="E38" s="1" t="s">
        <v>0</v>
      </c>
      <c r="F38" s="67" t="s">
        <v>342</v>
      </c>
      <c r="G38" s="67"/>
      <c r="H38" s="1" t="s">
        <v>77</v>
      </c>
      <c r="I38" s="1">
        <v>5.21</v>
      </c>
      <c r="J38" s="1">
        <f>'свод  01.09.2020 '!J38-'мб 01.09.2020'!J38</f>
        <v>1.3025000000000002</v>
      </c>
      <c r="K38" s="1"/>
      <c r="L38" s="1">
        <v>17697</v>
      </c>
      <c r="M38" s="2">
        <f t="shared" si="6"/>
        <v>23050.342500000002</v>
      </c>
      <c r="N38" s="2">
        <f t="shared" si="7"/>
        <v>0</v>
      </c>
      <c r="O38" s="1">
        <v>1263</v>
      </c>
      <c r="P38" s="1"/>
      <c r="Q38" s="5">
        <f t="shared" si="0"/>
        <v>1263</v>
      </c>
      <c r="R38" s="3">
        <f t="shared" si="1"/>
        <v>1.7541666666666667</v>
      </c>
      <c r="S38" s="3">
        <f t="shared" si="2"/>
        <v>0</v>
      </c>
      <c r="T38" s="3">
        <f t="shared" si="3"/>
        <v>1.7541666666666667</v>
      </c>
      <c r="U38" s="2">
        <f t="shared" si="8"/>
        <v>40434.142468750011</v>
      </c>
      <c r="V38" s="2">
        <f t="shared" si="4"/>
        <v>0</v>
      </c>
      <c r="W38" s="2">
        <f t="shared" si="9"/>
        <v>40434.142468750011</v>
      </c>
      <c r="X38" s="4"/>
      <c r="Y38" s="1"/>
      <c r="Z38" s="2"/>
      <c r="AA38" s="1"/>
      <c r="AB38" s="1"/>
      <c r="AC38" s="1"/>
      <c r="AD38" s="1"/>
      <c r="AE38" s="1"/>
      <c r="AF38" s="2"/>
      <c r="AG38" s="4">
        <f t="shared" si="10"/>
        <v>0</v>
      </c>
      <c r="AH38" s="4">
        <f t="shared" si="11"/>
        <v>40434.142468750011</v>
      </c>
      <c r="AI38" s="4">
        <f t="shared" si="13"/>
        <v>4043.4142468750015</v>
      </c>
      <c r="AJ38" s="2">
        <f t="shared" si="5"/>
        <v>44477.556715625011</v>
      </c>
    </row>
    <row r="39" spans="2:37" s="49" customFormat="1" ht="31.5" x14ac:dyDescent="0.2">
      <c r="B39" s="1">
        <f t="shared" si="12"/>
        <v>25</v>
      </c>
      <c r="C39" s="9" t="s">
        <v>224</v>
      </c>
      <c r="D39" s="9" t="s">
        <v>124</v>
      </c>
      <c r="E39" s="1" t="s">
        <v>0</v>
      </c>
      <c r="F39" s="67" t="s">
        <v>343</v>
      </c>
      <c r="G39" s="67"/>
      <c r="H39" s="1" t="s">
        <v>77</v>
      </c>
      <c r="I39" s="1">
        <v>5.12</v>
      </c>
      <c r="J39" s="1">
        <f>'свод  01.09.2020 '!J39-'мб 01.09.2020'!J39</f>
        <v>1.3025000000000002</v>
      </c>
      <c r="K39" s="1"/>
      <c r="L39" s="1">
        <v>17697</v>
      </c>
      <c r="M39" s="2">
        <f t="shared" si="6"/>
        <v>23050.342500000002</v>
      </c>
      <c r="N39" s="2">
        <f t="shared" si="7"/>
        <v>0</v>
      </c>
      <c r="O39" s="1">
        <v>1017</v>
      </c>
      <c r="P39" s="1"/>
      <c r="Q39" s="5">
        <f t="shared" si="0"/>
        <v>1017</v>
      </c>
      <c r="R39" s="3">
        <f t="shared" si="1"/>
        <v>1.4125000000000001</v>
      </c>
      <c r="S39" s="3">
        <f t="shared" si="2"/>
        <v>0</v>
      </c>
      <c r="T39" s="3">
        <f t="shared" si="3"/>
        <v>1.4125000000000001</v>
      </c>
      <c r="U39" s="2">
        <f t="shared" si="8"/>
        <v>32558.608781250005</v>
      </c>
      <c r="V39" s="2">
        <f t="shared" si="4"/>
        <v>0</v>
      </c>
      <c r="W39" s="2">
        <f t="shared" si="9"/>
        <v>32558.608781250005</v>
      </c>
      <c r="X39" s="4"/>
      <c r="Y39" s="1"/>
      <c r="Z39" s="2"/>
      <c r="AA39" s="1"/>
      <c r="AB39" s="1"/>
      <c r="AC39" s="2"/>
      <c r="AD39" s="1"/>
      <c r="AE39" s="1"/>
      <c r="AF39" s="2"/>
      <c r="AG39" s="4">
        <f t="shared" si="10"/>
        <v>0</v>
      </c>
      <c r="AH39" s="4">
        <f t="shared" si="11"/>
        <v>32558.608781250005</v>
      </c>
      <c r="AI39" s="4">
        <f t="shared" si="13"/>
        <v>3255.8608781250005</v>
      </c>
      <c r="AJ39" s="2">
        <f t="shared" si="5"/>
        <v>35814.469659375005</v>
      </c>
    </row>
    <row r="40" spans="2:37" s="49" customFormat="1" ht="31.5" customHeight="1" x14ac:dyDescent="0.2">
      <c r="B40" s="1">
        <f t="shared" si="12"/>
        <v>26</v>
      </c>
      <c r="C40" s="9" t="s">
        <v>28</v>
      </c>
      <c r="D40" s="9" t="s">
        <v>187</v>
      </c>
      <c r="E40" s="1" t="s">
        <v>0</v>
      </c>
      <c r="F40" s="67" t="s">
        <v>274</v>
      </c>
      <c r="G40" s="67" t="s">
        <v>110</v>
      </c>
      <c r="H40" s="1" t="s">
        <v>80</v>
      </c>
      <c r="I40" s="1"/>
      <c r="J40" s="1">
        <f>'свод  01.09.2020 '!J40-'мб 01.09.2020'!J40</f>
        <v>0</v>
      </c>
      <c r="K40" s="1">
        <f>'свод  01.09.2020 '!K40-'мб 01.09.2020'!K40</f>
        <v>1.0200000000000005</v>
      </c>
      <c r="L40" s="1">
        <v>17697</v>
      </c>
      <c r="M40" s="2">
        <f t="shared" si="6"/>
        <v>0</v>
      </c>
      <c r="N40" s="2">
        <f t="shared" si="7"/>
        <v>18050.94000000001</v>
      </c>
      <c r="O40" s="1"/>
      <c r="P40" s="1">
        <v>804</v>
      </c>
      <c r="Q40" s="5">
        <f t="shared" si="0"/>
        <v>804</v>
      </c>
      <c r="R40" s="3">
        <f t="shared" si="1"/>
        <v>0</v>
      </c>
      <c r="S40" s="3">
        <f t="shared" si="2"/>
        <v>0.83750000000000002</v>
      </c>
      <c r="T40" s="3">
        <f t="shared" si="3"/>
        <v>0.83750000000000002</v>
      </c>
      <c r="U40" s="2">
        <f t="shared" si="8"/>
        <v>0</v>
      </c>
      <c r="V40" s="2">
        <f t="shared" si="4"/>
        <v>15117.662250000008</v>
      </c>
      <c r="W40" s="2">
        <f t="shared" si="9"/>
        <v>15117.662250000008</v>
      </c>
      <c r="X40" s="4"/>
      <c r="Y40" s="1"/>
      <c r="Z40" s="2"/>
      <c r="AA40" s="1"/>
      <c r="AB40" s="1"/>
      <c r="AC40" s="1"/>
      <c r="AD40" s="1"/>
      <c r="AE40" s="1"/>
      <c r="AF40" s="2"/>
      <c r="AG40" s="4">
        <f t="shared" si="10"/>
        <v>0</v>
      </c>
      <c r="AH40" s="4">
        <f t="shared" si="11"/>
        <v>15117.662250000008</v>
      </c>
      <c r="AI40" s="4">
        <f t="shared" si="13"/>
        <v>1511.766225000001</v>
      </c>
      <c r="AJ40" s="2">
        <f t="shared" si="5"/>
        <v>16629.428475000008</v>
      </c>
    </row>
    <row r="41" spans="2:37" s="49" customFormat="1" ht="31.5" x14ac:dyDescent="0.2">
      <c r="B41" s="1">
        <f t="shared" si="12"/>
        <v>27</v>
      </c>
      <c r="C41" s="9" t="s">
        <v>108</v>
      </c>
      <c r="D41" s="9" t="s">
        <v>122</v>
      </c>
      <c r="E41" s="1" t="s">
        <v>0</v>
      </c>
      <c r="F41" s="67" t="s">
        <v>275</v>
      </c>
      <c r="G41" s="67"/>
      <c r="H41" s="1" t="s">
        <v>77</v>
      </c>
      <c r="I41" s="1">
        <v>4.93</v>
      </c>
      <c r="J41" s="1">
        <f>'свод  01.09.2020 '!J41-'мб 01.09.2020'!J41</f>
        <v>1.2575000000000003</v>
      </c>
      <c r="K41" s="1"/>
      <c r="L41" s="1">
        <v>17697</v>
      </c>
      <c r="M41" s="2">
        <f t="shared" si="6"/>
        <v>22253.977500000005</v>
      </c>
      <c r="N41" s="2">
        <f t="shared" si="7"/>
        <v>0</v>
      </c>
      <c r="O41" s="1">
        <v>170</v>
      </c>
      <c r="P41" s="1"/>
      <c r="Q41" s="5">
        <f t="shared" si="0"/>
        <v>170</v>
      </c>
      <c r="R41" s="3">
        <f t="shared" si="1"/>
        <v>0.2361111111111111</v>
      </c>
      <c r="S41" s="3">
        <f t="shared" si="2"/>
        <v>0</v>
      </c>
      <c r="T41" s="3">
        <f t="shared" si="3"/>
        <v>0.2361111111111111</v>
      </c>
      <c r="U41" s="2">
        <f t="shared" si="8"/>
        <v>5254.4113541666675</v>
      </c>
      <c r="V41" s="2">
        <f t="shared" si="4"/>
        <v>0</v>
      </c>
      <c r="W41" s="2">
        <f t="shared" si="9"/>
        <v>5254.4113541666675</v>
      </c>
      <c r="X41" s="4"/>
      <c r="Y41" s="1"/>
      <c r="Z41" s="2"/>
      <c r="AA41" s="1"/>
      <c r="AB41" s="1"/>
      <c r="AC41" s="2"/>
      <c r="AD41" s="1"/>
      <c r="AE41" s="1"/>
      <c r="AF41" s="2"/>
      <c r="AG41" s="4">
        <f t="shared" si="10"/>
        <v>0</v>
      </c>
      <c r="AH41" s="4">
        <f t="shared" si="11"/>
        <v>5254.4113541666675</v>
      </c>
      <c r="AI41" s="4"/>
      <c r="AJ41" s="2">
        <f t="shared" si="5"/>
        <v>5254.4113541666675</v>
      </c>
    </row>
    <row r="42" spans="2:37" s="23" customFormat="1" ht="31.5" x14ac:dyDescent="0.2">
      <c r="B42" s="1">
        <f t="shared" si="12"/>
        <v>28</v>
      </c>
      <c r="C42" s="9" t="s">
        <v>52</v>
      </c>
      <c r="D42" s="9" t="s">
        <v>125</v>
      </c>
      <c r="E42" s="1" t="s">
        <v>0</v>
      </c>
      <c r="F42" s="67" t="s">
        <v>276</v>
      </c>
      <c r="G42" s="67" t="s">
        <v>95</v>
      </c>
      <c r="H42" s="1" t="s">
        <v>77</v>
      </c>
      <c r="I42" s="1"/>
      <c r="J42" s="1">
        <f>'свод  01.09.2020 '!J42-'мб 01.09.2020'!J42</f>
        <v>1.3274999999999997</v>
      </c>
      <c r="K42" s="1"/>
      <c r="L42" s="1">
        <v>17697</v>
      </c>
      <c r="M42" s="2">
        <f t="shared" si="6"/>
        <v>23492.767499999994</v>
      </c>
      <c r="N42" s="2">
        <f t="shared" si="7"/>
        <v>0</v>
      </c>
      <c r="O42" s="1">
        <v>1128</v>
      </c>
      <c r="P42" s="1">
        <v>0</v>
      </c>
      <c r="Q42" s="5">
        <f t="shared" si="0"/>
        <v>1128</v>
      </c>
      <c r="R42" s="3">
        <f t="shared" si="1"/>
        <v>1.5666666666666667</v>
      </c>
      <c r="S42" s="3">
        <f t="shared" si="2"/>
        <v>0</v>
      </c>
      <c r="T42" s="3">
        <f t="shared" si="3"/>
        <v>1.5666666666666667</v>
      </c>
      <c r="U42" s="2">
        <f t="shared" si="8"/>
        <v>36805.335749999991</v>
      </c>
      <c r="V42" s="2">
        <f t="shared" si="4"/>
        <v>0</v>
      </c>
      <c r="W42" s="2">
        <f t="shared" si="9"/>
        <v>36805.335749999991</v>
      </c>
      <c r="X42" s="4"/>
      <c r="Y42" s="1"/>
      <c r="Z42" s="2"/>
      <c r="AA42" s="1"/>
      <c r="AB42" s="1"/>
      <c r="AC42" s="1"/>
      <c r="AD42" s="1"/>
      <c r="AE42" s="1"/>
      <c r="AF42" s="2"/>
      <c r="AG42" s="4">
        <f t="shared" si="10"/>
        <v>0</v>
      </c>
      <c r="AH42" s="4">
        <f t="shared" si="11"/>
        <v>36805.335749999991</v>
      </c>
      <c r="AI42" s="4">
        <f>W42*10%</f>
        <v>3680.5335749999995</v>
      </c>
      <c r="AJ42" s="2">
        <f t="shared" si="5"/>
        <v>40485.869324999992</v>
      </c>
    </row>
    <row r="43" spans="2:37" s="49" customFormat="1" ht="27" customHeight="1" x14ac:dyDescent="0.2">
      <c r="B43" s="1">
        <f t="shared" si="12"/>
        <v>29</v>
      </c>
      <c r="C43" s="9" t="s">
        <v>28</v>
      </c>
      <c r="D43" s="9" t="s">
        <v>126</v>
      </c>
      <c r="E43" s="1" t="s">
        <v>0</v>
      </c>
      <c r="F43" s="67" t="s">
        <v>344</v>
      </c>
      <c r="G43" s="67"/>
      <c r="H43" s="1" t="s">
        <v>101</v>
      </c>
      <c r="I43" s="1"/>
      <c r="J43" s="67">
        <f>'свод  01.09.2020 '!J43-'мб 01.09.2020'!J43</f>
        <v>0</v>
      </c>
      <c r="K43" s="1">
        <f>'свод  01.09.2020 '!K43-'мб 01.09.2020'!K43</f>
        <v>1.04</v>
      </c>
      <c r="L43" s="1">
        <v>17697</v>
      </c>
      <c r="M43" s="2">
        <f t="shared" si="6"/>
        <v>0</v>
      </c>
      <c r="N43" s="2">
        <f t="shared" si="7"/>
        <v>18404.88</v>
      </c>
      <c r="O43" s="1">
        <v>0</v>
      </c>
      <c r="P43" s="1">
        <v>1189</v>
      </c>
      <c r="Q43" s="5">
        <f t="shared" si="0"/>
        <v>1189</v>
      </c>
      <c r="R43" s="3">
        <f t="shared" si="1"/>
        <v>0</v>
      </c>
      <c r="S43" s="3">
        <f t="shared" si="2"/>
        <v>1.2385416666666667</v>
      </c>
      <c r="T43" s="3">
        <f t="shared" si="3"/>
        <v>1.2385416666666667</v>
      </c>
      <c r="U43" s="2">
        <f t="shared" si="8"/>
        <v>0</v>
      </c>
      <c r="V43" s="2">
        <f t="shared" si="4"/>
        <v>22795.210749999998</v>
      </c>
      <c r="W43" s="2">
        <f t="shared" si="9"/>
        <v>22795.210749999998</v>
      </c>
      <c r="X43" s="4"/>
      <c r="Y43" s="1"/>
      <c r="Z43" s="2"/>
      <c r="AA43" s="1"/>
      <c r="AB43" s="1"/>
      <c r="AC43" s="1"/>
      <c r="AD43" s="1"/>
      <c r="AE43" s="1"/>
      <c r="AF43" s="2"/>
      <c r="AG43" s="4">
        <f t="shared" si="10"/>
        <v>0</v>
      </c>
      <c r="AH43" s="4">
        <f t="shared" si="11"/>
        <v>22795.210749999998</v>
      </c>
      <c r="AI43" s="4">
        <f>W43*10%</f>
        <v>2279.5210750000001</v>
      </c>
      <c r="AJ43" s="2">
        <f t="shared" si="5"/>
        <v>25074.731824999999</v>
      </c>
    </row>
    <row r="44" spans="2:37" s="49" customFormat="1" ht="31.5" x14ac:dyDescent="0.2">
      <c r="B44" s="1">
        <f t="shared" si="12"/>
        <v>30</v>
      </c>
      <c r="C44" s="9" t="s">
        <v>47</v>
      </c>
      <c r="D44" s="9" t="s">
        <v>127</v>
      </c>
      <c r="E44" s="1" t="s">
        <v>0</v>
      </c>
      <c r="F44" s="58" t="s">
        <v>277</v>
      </c>
      <c r="G44" s="67"/>
      <c r="H44" s="1" t="s">
        <v>77</v>
      </c>
      <c r="I44" s="1">
        <v>5.31</v>
      </c>
      <c r="J44" s="67">
        <f>'свод  01.09.2020 '!J44-'мб 01.09.2020'!J44</f>
        <v>1.3274999999999997</v>
      </c>
      <c r="K44" s="1"/>
      <c r="L44" s="1">
        <v>17697</v>
      </c>
      <c r="M44" s="2">
        <f>J44*L44</f>
        <v>23492.767499999994</v>
      </c>
      <c r="N44" s="2">
        <f t="shared" si="7"/>
        <v>0</v>
      </c>
      <c r="O44" s="1">
        <v>108</v>
      </c>
      <c r="P44" s="1"/>
      <c r="Q44" s="5">
        <f t="shared" ref="Q44:Q49" si="14">P44+O44</f>
        <v>108</v>
      </c>
      <c r="R44" s="3">
        <f>O44/720</f>
        <v>0.15</v>
      </c>
      <c r="S44" s="3">
        <f>P44/960</f>
        <v>0</v>
      </c>
      <c r="T44" s="3">
        <f>R44+S44</f>
        <v>0.15</v>
      </c>
      <c r="U44" s="2">
        <f>M44/720*O44</f>
        <v>3523.9151249999995</v>
      </c>
      <c r="V44" s="2"/>
      <c r="W44" s="2">
        <f>U44+V44</f>
        <v>3523.9151249999995</v>
      </c>
      <c r="X44" s="4"/>
      <c r="Y44" s="1"/>
      <c r="Z44" s="2"/>
      <c r="AA44" s="1"/>
      <c r="AB44" s="1"/>
      <c r="AC44" s="1"/>
      <c r="AD44" s="1"/>
      <c r="AE44" s="1"/>
      <c r="AF44" s="2"/>
      <c r="AG44" s="4">
        <f t="shared" si="10"/>
        <v>0</v>
      </c>
      <c r="AH44" s="4">
        <f t="shared" si="11"/>
        <v>3523.9151249999995</v>
      </c>
      <c r="AI44" s="4">
        <f>W44*10%</f>
        <v>352.39151249999998</v>
      </c>
      <c r="AJ44" s="2">
        <f>AH44+AI44</f>
        <v>3876.3066374999994</v>
      </c>
    </row>
    <row r="45" spans="2:37" s="49" customFormat="1" ht="41.25" customHeight="1" x14ac:dyDescent="0.2">
      <c r="B45" s="77">
        <v>31</v>
      </c>
      <c r="C45" s="1" t="s">
        <v>42</v>
      </c>
      <c r="D45" s="76" t="s">
        <v>324</v>
      </c>
      <c r="E45" s="1" t="s">
        <v>0</v>
      </c>
      <c r="F45" s="67" t="s">
        <v>350</v>
      </c>
      <c r="G45" s="67" t="s">
        <v>95</v>
      </c>
      <c r="H45" s="1" t="s">
        <v>77</v>
      </c>
      <c r="I45" s="1">
        <v>4.66</v>
      </c>
      <c r="J45" s="67">
        <f>'свод  01.09.2020 '!J45-'мб 01.09.2020'!J45</f>
        <v>1.1875</v>
      </c>
      <c r="K45" s="1"/>
      <c r="L45" s="1">
        <v>17697</v>
      </c>
      <c r="M45" s="2">
        <f t="shared" ref="M45:M107" si="15">J45*L45</f>
        <v>21015.1875</v>
      </c>
      <c r="N45" s="2">
        <f t="shared" si="7"/>
        <v>0</v>
      </c>
      <c r="O45" s="1">
        <v>1037</v>
      </c>
      <c r="P45" s="1"/>
      <c r="Q45" s="5">
        <f t="shared" si="14"/>
        <v>1037</v>
      </c>
      <c r="R45" s="3">
        <f t="shared" ref="R45:R107" si="16">O45/720</f>
        <v>1.4402777777777778</v>
      </c>
      <c r="S45" s="3">
        <f t="shared" ref="S45:S60" si="17">P45/960</f>
        <v>0</v>
      </c>
      <c r="T45" s="3">
        <f t="shared" ref="T45:T61" si="18">R45+S45</f>
        <v>1.4402777777777778</v>
      </c>
      <c r="U45" s="2">
        <f t="shared" ref="U45:U107" si="19">M45/720*O45</f>
        <v>30267.707552083331</v>
      </c>
      <c r="V45" s="2">
        <f t="shared" ref="V45:V107" si="20">N45/960*P45</f>
        <v>0</v>
      </c>
      <c r="W45" s="2">
        <f t="shared" ref="W45:W107" si="21">U45+V45</f>
        <v>30267.707552083331</v>
      </c>
      <c r="X45" s="4"/>
      <c r="Y45" s="1"/>
      <c r="Z45" s="2"/>
      <c r="AA45" s="1"/>
      <c r="AB45" s="1"/>
      <c r="AC45" s="1"/>
      <c r="AD45" s="1"/>
      <c r="AE45" s="1"/>
      <c r="AF45" s="2"/>
      <c r="AG45" s="4">
        <f t="shared" si="10"/>
        <v>0</v>
      </c>
      <c r="AH45" s="4">
        <f t="shared" si="11"/>
        <v>30267.707552083331</v>
      </c>
      <c r="AI45" s="4">
        <f t="shared" ref="AI45:AI52" si="22">W45*10%</f>
        <v>3026.7707552083334</v>
      </c>
      <c r="AJ45" s="2">
        <f t="shared" ref="AJ45:AJ107" si="23">AH45+AI45</f>
        <v>33294.478307291662</v>
      </c>
    </row>
    <row r="46" spans="2:37" s="49" customFormat="1" ht="39" customHeight="1" x14ac:dyDescent="0.2">
      <c r="B46" s="1">
        <v>32</v>
      </c>
      <c r="C46" s="9" t="s">
        <v>53</v>
      </c>
      <c r="D46" s="9" t="s">
        <v>171</v>
      </c>
      <c r="E46" s="1" t="s">
        <v>0</v>
      </c>
      <c r="F46" s="67" t="s">
        <v>345</v>
      </c>
      <c r="G46" s="67" t="s">
        <v>254</v>
      </c>
      <c r="H46" s="1" t="s">
        <v>77</v>
      </c>
      <c r="I46" s="1">
        <v>4.75</v>
      </c>
      <c r="J46" s="67">
        <f>'свод  01.09.2020 '!J46-'мб 01.09.2020'!J46</f>
        <v>1.21</v>
      </c>
      <c r="K46" s="1"/>
      <c r="L46" s="1">
        <v>17697</v>
      </c>
      <c r="M46" s="2">
        <f t="shared" si="15"/>
        <v>21413.37</v>
      </c>
      <c r="N46" s="2">
        <f t="shared" si="7"/>
        <v>0</v>
      </c>
      <c r="O46" s="1">
        <v>572</v>
      </c>
      <c r="P46" s="1"/>
      <c r="Q46" s="5">
        <f t="shared" si="14"/>
        <v>572</v>
      </c>
      <c r="R46" s="3">
        <f t="shared" si="16"/>
        <v>0.7944444444444444</v>
      </c>
      <c r="S46" s="3">
        <f t="shared" si="17"/>
        <v>0</v>
      </c>
      <c r="T46" s="3">
        <f t="shared" si="18"/>
        <v>0.7944444444444444</v>
      </c>
      <c r="U46" s="2">
        <f t="shared" si="19"/>
        <v>17011.732833333332</v>
      </c>
      <c r="V46" s="2">
        <f t="shared" si="20"/>
        <v>0</v>
      </c>
      <c r="W46" s="2">
        <f t="shared" si="21"/>
        <v>17011.732833333332</v>
      </c>
      <c r="X46" s="4"/>
      <c r="Y46" s="1"/>
      <c r="Z46" s="2"/>
      <c r="AA46" s="1"/>
      <c r="AB46" s="1"/>
      <c r="AC46" s="1"/>
      <c r="AD46" s="1"/>
      <c r="AE46" s="1"/>
      <c r="AF46" s="2"/>
      <c r="AG46" s="4">
        <f t="shared" si="10"/>
        <v>0</v>
      </c>
      <c r="AH46" s="4">
        <f t="shared" si="11"/>
        <v>17011.732833333332</v>
      </c>
      <c r="AI46" s="4">
        <f t="shared" si="22"/>
        <v>1701.1732833333333</v>
      </c>
      <c r="AJ46" s="2">
        <f t="shared" si="23"/>
        <v>18712.906116666665</v>
      </c>
    </row>
    <row r="47" spans="2:37" s="49" customFormat="1" ht="37.5" customHeight="1" x14ac:dyDescent="0.2">
      <c r="B47" s="77">
        <v>33</v>
      </c>
      <c r="C47" s="9" t="s">
        <v>73</v>
      </c>
      <c r="D47" s="9" t="s">
        <v>225</v>
      </c>
      <c r="E47" s="1" t="s">
        <v>0</v>
      </c>
      <c r="F47" s="67" t="s">
        <v>278</v>
      </c>
      <c r="G47" s="67" t="s">
        <v>110</v>
      </c>
      <c r="H47" s="1" t="s">
        <v>402</v>
      </c>
      <c r="I47" s="1">
        <v>5.31</v>
      </c>
      <c r="J47" s="67">
        <f>'свод  01.09.2020 '!J47-'мб 01.09.2020'!J47</f>
        <v>1.3274999999999997</v>
      </c>
      <c r="K47" s="1">
        <f>'свод  01.09.2020 '!K47-'мб 01.09.2020'!K47</f>
        <v>1.0499999999999998</v>
      </c>
      <c r="L47" s="1">
        <v>17697</v>
      </c>
      <c r="M47" s="2">
        <f t="shared" si="15"/>
        <v>23492.767499999994</v>
      </c>
      <c r="N47" s="2">
        <f t="shared" si="7"/>
        <v>18581.849999999999</v>
      </c>
      <c r="O47" s="1">
        <v>628</v>
      </c>
      <c r="P47" s="1">
        <v>666</v>
      </c>
      <c r="Q47" s="5">
        <f t="shared" si="14"/>
        <v>1294</v>
      </c>
      <c r="R47" s="3">
        <f t="shared" si="16"/>
        <v>0.87222222222222223</v>
      </c>
      <c r="S47" s="3">
        <f t="shared" si="17"/>
        <v>0.69374999999999998</v>
      </c>
      <c r="T47" s="3">
        <f t="shared" si="18"/>
        <v>1.5659722222222223</v>
      </c>
      <c r="U47" s="2">
        <f t="shared" si="19"/>
        <v>20490.913874999995</v>
      </c>
      <c r="V47" s="2">
        <f t="shared" si="20"/>
        <v>12891.1584375</v>
      </c>
      <c r="W47" s="2">
        <f t="shared" si="21"/>
        <v>33382.072312499993</v>
      </c>
      <c r="X47" s="4"/>
      <c r="Y47" s="1"/>
      <c r="Z47" s="2"/>
      <c r="AA47" s="1"/>
      <c r="AB47" s="1"/>
      <c r="AC47" s="1"/>
      <c r="AD47" s="1"/>
      <c r="AE47" s="1"/>
      <c r="AF47" s="2"/>
      <c r="AG47" s="4">
        <f t="shared" si="10"/>
        <v>0</v>
      </c>
      <c r="AH47" s="4">
        <f t="shared" si="11"/>
        <v>33382.072312499993</v>
      </c>
      <c r="AI47" s="4">
        <f t="shared" si="22"/>
        <v>3338.2072312499995</v>
      </c>
      <c r="AJ47" s="2">
        <f t="shared" si="23"/>
        <v>36720.279543749995</v>
      </c>
    </row>
    <row r="48" spans="2:37" s="49" customFormat="1" ht="32.25" customHeight="1" x14ac:dyDescent="0.2">
      <c r="B48" s="1">
        <v>34</v>
      </c>
      <c r="C48" s="9" t="s">
        <v>334</v>
      </c>
      <c r="D48" s="9" t="s">
        <v>352</v>
      </c>
      <c r="E48" s="1" t="s">
        <v>0</v>
      </c>
      <c r="F48" s="67" t="s">
        <v>346</v>
      </c>
      <c r="G48" s="67"/>
      <c r="H48" s="1" t="s">
        <v>77</v>
      </c>
      <c r="I48" s="1"/>
      <c r="J48" s="67">
        <f>'свод  01.09.2020 '!J48-'мб 01.09.2020'!J48</f>
        <v>1.1875</v>
      </c>
      <c r="K48" s="1"/>
      <c r="L48" s="1">
        <v>17697</v>
      </c>
      <c r="M48" s="2">
        <f t="shared" si="15"/>
        <v>21015.1875</v>
      </c>
      <c r="N48" s="2">
        <f t="shared" si="7"/>
        <v>0</v>
      </c>
      <c r="O48" s="1">
        <v>556</v>
      </c>
      <c r="P48" s="1">
        <v>0</v>
      </c>
      <c r="Q48" s="5">
        <f t="shared" si="14"/>
        <v>556</v>
      </c>
      <c r="R48" s="3">
        <f t="shared" si="16"/>
        <v>0.77222222222222225</v>
      </c>
      <c r="S48" s="3">
        <f t="shared" si="17"/>
        <v>0</v>
      </c>
      <c r="T48" s="3">
        <f t="shared" si="18"/>
        <v>0.77222222222222225</v>
      </c>
      <c r="U48" s="2">
        <f t="shared" si="19"/>
        <v>16228.394791666666</v>
      </c>
      <c r="V48" s="2">
        <f t="shared" si="20"/>
        <v>0</v>
      </c>
      <c r="W48" s="2">
        <f t="shared" si="21"/>
        <v>16228.394791666666</v>
      </c>
      <c r="X48" s="4"/>
      <c r="Y48" s="1"/>
      <c r="Z48" s="2"/>
      <c r="AA48" s="1"/>
      <c r="AB48" s="1"/>
      <c r="AC48" s="1"/>
      <c r="AD48" s="1"/>
      <c r="AE48" s="1"/>
      <c r="AF48" s="2"/>
      <c r="AG48" s="4">
        <f t="shared" si="10"/>
        <v>0</v>
      </c>
      <c r="AH48" s="4">
        <f t="shared" si="11"/>
        <v>16228.394791666666</v>
      </c>
      <c r="AI48" s="4">
        <f t="shared" si="22"/>
        <v>1622.8394791666667</v>
      </c>
      <c r="AJ48" s="2">
        <f t="shared" si="23"/>
        <v>17851.234270833331</v>
      </c>
    </row>
    <row r="49" spans="2:39" s="49" customFormat="1" ht="36" customHeight="1" x14ac:dyDescent="0.2">
      <c r="B49" s="77">
        <v>35</v>
      </c>
      <c r="C49" s="9" t="s">
        <v>56</v>
      </c>
      <c r="D49" s="9" t="s">
        <v>128</v>
      </c>
      <c r="E49" s="1" t="s">
        <v>0</v>
      </c>
      <c r="F49" s="67" t="s">
        <v>347</v>
      </c>
      <c r="G49" s="67" t="s">
        <v>30</v>
      </c>
      <c r="H49" s="1" t="s">
        <v>403</v>
      </c>
      <c r="I49" s="1">
        <v>4.93</v>
      </c>
      <c r="J49" s="67">
        <f>'свод  01.09.2020 '!J49-'мб 01.09.2020'!J49</f>
        <v>1.2324999999999999</v>
      </c>
      <c r="K49" s="1"/>
      <c r="L49" s="1">
        <v>17697</v>
      </c>
      <c r="M49" s="2">
        <f t="shared" si="15"/>
        <v>21811.552499999998</v>
      </c>
      <c r="N49" s="2">
        <f t="shared" si="7"/>
        <v>0</v>
      </c>
      <c r="O49" s="1">
        <v>245</v>
      </c>
      <c r="P49" s="1">
        <v>0</v>
      </c>
      <c r="Q49" s="5">
        <f t="shared" si="14"/>
        <v>245</v>
      </c>
      <c r="R49" s="3">
        <f t="shared" si="16"/>
        <v>0.34027777777777779</v>
      </c>
      <c r="S49" s="3">
        <f t="shared" si="17"/>
        <v>0</v>
      </c>
      <c r="T49" s="3">
        <f t="shared" si="18"/>
        <v>0.34027777777777779</v>
      </c>
      <c r="U49" s="2">
        <f t="shared" si="19"/>
        <v>7421.9866145833321</v>
      </c>
      <c r="V49" s="2">
        <f t="shared" si="20"/>
        <v>0</v>
      </c>
      <c r="W49" s="2">
        <f t="shared" si="21"/>
        <v>7421.9866145833321</v>
      </c>
      <c r="X49" s="4"/>
      <c r="Y49" s="1"/>
      <c r="Z49" s="2"/>
      <c r="AA49" s="1"/>
      <c r="AB49" s="1"/>
      <c r="AC49" s="1"/>
      <c r="AD49" s="1"/>
      <c r="AE49" s="1"/>
      <c r="AF49" s="2"/>
      <c r="AG49" s="4">
        <f t="shared" si="10"/>
        <v>0</v>
      </c>
      <c r="AH49" s="4">
        <f t="shared" si="11"/>
        <v>7421.9866145833321</v>
      </c>
      <c r="AI49" s="4">
        <f t="shared" si="22"/>
        <v>742.19866145833328</v>
      </c>
      <c r="AJ49" s="2">
        <f t="shared" si="23"/>
        <v>8164.185276041665</v>
      </c>
    </row>
    <row r="50" spans="2:39" s="49" customFormat="1" ht="43.5" customHeight="1" x14ac:dyDescent="0.2">
      <c r="B50" s="1">
        <v>36</v>
      </c>
      <c r="C50" s="9" t="s">
        <v>66</v>
      </c>
      <c r="D50" s="9" t="s">
        <v>313</v>
      </c>
      <c r="E50" s="1" t="s">
        <v>0</v>
      </c>
      <c r="F50" s="58" t="s">
        <v>315</v>
      </c>
      <c r="G50" s="67" t="s">
        <v>110</v>
      </c>
      <c r="H50" s="1" t="s">
        <v>77</v>
      </c>
      <c r="I50" s="1"/>
      <c r="J50" s="67">
        <f>'свод  01.09.2020 '!J50-'мб 01.09.2020'!J50</f>
        <v>1.21</v>
      </c>
      <c r="K50" s="1"/>
      <c r="L50" s="1">
        <v>17697</v>
      </c>
      <c r="M50" s="2">
        <f t="shared" si="15"/>
        <v>21413.37</v>
      </c>
      <c r="N50" s="2">
        <f t="shared" si="7"/>
        <v>0</v>
      </c>
      <c r="O50" s="1">
        <v>1306</v>
      </c>
      <c r="P50" s="1"/>
      <c r="Q50" s="5"/>
      <c r="R50" s="3">
        <f t="shared" si="16"/>
        <v>1.8138888888888889</v>
      </c>
      <c r="S50" s="3">
        <f t="shared" si="17"/>
        <v>0</v>
      </c>
      <c r="T50" s="3">
        <f t="shared" si="18"/>
        <v>1.8138888888888889</v>
      </c>
      <c r="U50" s="2">
        <f t="shared" si="19"/>
        <v>38841.47391666667</v>
      </c>
      <c r="V50" s="2">
        <f t="shared" si="20"/>
        <v>0</v>
      </c>
      <c r="W50" s="2">
        <f t="shared" si="21"/>
        <v>38841.47391666667</v>
      </c>
      <c r="X50" s="4"/>
      <c r="Y50" s="1"/>
      <c r="Z50" s="2"/>
      <c r="AA50" s="1"/>
      <c r="AB50" s="1"/>
      <c r="AC50" s="1"/>
      <c r="AD50" s="1"/>
      <c r="AE50" s="1"/>
      <c r="AF50" s="2"/>
      <c r="AG50" s="4">
        <f t="shared" si="10"/>
        <v>0</v>
      </c>
      <c r="AH50" s="4">
        <f t="shared" si="11"/>
        <v>38841.47391666667</v>
      </c>
      <c r="AI50" s="4">
        <f t="shared" si="22"/>
        <v>3884.1473916666673</v>
      </c>
      <c r="AJ50" s="2">
        <f t="shared" si="23"/>
        <v>42725.621308333335</v>
      </c>
    </row>
    <row r="51" spans="2:39" s="49" customFormat="1" ht="31.5" x14ac:dyDescent="0.2">
      <c r="B51" s="77">
        <v>37</v>
      </c>
      <c r="C51" s="9" t="s">
        <v>36</v>
      </c>
      <c r="D51" s="9" t="s">
        <v>355</v>
      </c>
      <c r="E51" s="1" t="s">
        <v>0</v>
      </c>
      <c r="F51" s="58" t="s">
        <v>360</v>
      </c>
      <c r="G51" s="67"/>
      <c r="H51" s="1" t="s">
        <v>77</v>
      </c>
      <c r="I51" s="1"/>
      <c r="J51" s="67">
        <f>'свод  01.09.2020 '!J51-'мб 01.09.2020'!J51</f>
        <v>1.3274999999999997</v>
      </c>
      <c r="K51" s="1"/>
      <c r="L51" s="1">
        <v>17697</v>
      </c>
      <c r="M51" s="2">
        <f t="shared" si="15"/>
        <v>23492.767499999994</v>
      </c>
      <c r="N51" s="2">
        <f t="shared" si="7"/>
        <v>0</v>
      </c>
      <c r="O51" s="1">
        <v>404</v>
      </c>
      <c r="P51" s="1"/>
      <c r="Q51" s="5"/>
      <c r="R51" s="3">
        <f t="shared" si="16"/>
        <v>0.56111111111111112</v>
      </c>
      <c r="S51" s="3">
        <f t="shared" si="17"/>
        <v>0</v>
      </c>
      <c r="T51" s="3">
        <f t="shared" si="18"/>
        <v>0.56111111111111112</v>
      </c>
      <c r="U51" s="2">
        <f t="shared" si="19"/>
        <v>13182.052874999998</v>
      </c>
      <c r="V51" s="2">
        <f t="shared" si="20"/>
        <v>0</v>
      </c>
      <c r="W51" s="2">
        <f t="shared" si="21"/>
        <v>13182.052874999998</v>
      </c>
      <c r="X51" s="4"/>
      <c r="Y51" s="1"/>
      <c r="Z51" s="2"/>
      <c r="AA51" s="1"/>
      <c r="AB51" s="1"/>
      <c r="AC51" s="1"/>
      <c r="AD51" s="1"/>
      <c r="AE51" s="1"/>
      <c r="AF51" s="2"/>
      <c r="AG51" s="4">
        <f t="shared" si="10"/>
        <v>0</v>
      </c>
      <c r="AH51" s="4">
        <f t="shared" si="11"/>
        <v>13182.052874999998</v>
      </c>
      <c r="AI51" s="4">
        <f t="shared" si="22"/>
        <v>1318.2052874999999</v>
      </c>
      <c r="AJ51" s="2">
        <f t="shared" si="23"/>
        <v>14500.258162499998</v>
      </c>
    </row>
    <row r="52" spans="2:39" s="49" customFormat="1" ht="31.5" x14ac:dyDescent="0.2">
      <c r="B52" s="1">
        <v>38</v>
      </c>
      <c r="C52" s="9" t="s">
        <v>45</v>
      </c>
      <c r="D52" s="9" t="s">
        <v>130</v>
      </c>
      <c r="E52" s="1" t="s">
        <v>0</v>
      </c>
      <c r="F52" s="67" t="s">
        <v>280</v>
      </c>
      <c r="G52" s="67"/>
      <c r="H52" s="1" t="s">
        <v>77</v>
      </c>
      <c r="I52" s="1">
        <v>4.93</v>
      </c>
      <c r="J52" s="67">
        <f>'свод  01.09.2020 '!J52-'мб 01.09.2020'!J52</f>
        <v>1.2324999999999999</v>
      </c>
      <c r="K52" s="1"/>
      <c r="L52" s="1">
        <v>17697</v>
      </c>
      <c r="M52" s="2">
        <f t="shared" si="15"/>
        <v>21811.552499999998</v>
      </c>
      <c r="N52" s="2">
        <f t="shared" si="7"/>
        <v>0</v>
      </c>
      <c r="O52" s="1">
        <v>1016</v>
      </c>
      <c r="P52" s="1"/>
      <c r="Q52" s="5">
        <f t="shared" ref="Q52:Q107" si="24">P52+O52</f>
        <v>1016</v>
      </c>
      <c r="R52" s="3">
        <f t="shared" si="16"/>
        <v>1.4111111111111112</v>
      </c>
      <c r="S52" s="3">
        <f t="shared" si="17"/>
        <v>0</v>
      </c>
      <c r="T52" s="3">
        <f t="shared" si="18"/>
        <v>1.4111111111111112</v>
      </c>
      <c r="U52" s="2">
        <f t="shared" si="19"/>
        <v>30778.52408333333</v>
      </c>
      <c r="V52" s="2">
        <f t="shared" si="20"/>
        <v>0</v>
      </c>
      <c r="W52" s="2">
        <f t="shared" si="21"/>
        <v>30778.52408333333</v>
      </c>
      <c r="X52" s="4"/>
      <c r="Y52" s="1"/>
      <c r="Z52" s="2"/>
      <c r="AA52" s="1"/>
      <c r="AB52" s="1"/>
      <c r="AC52" s="1"/>
      <c r="AD52" s="1"/>
      <c r="AE52" s="1"/>
      <c r="AF52" s="2"/>
      <c r="AG52" s="4">
        <f t="shared" si="10"/>
        <v>0</v>
      </c>
      <c r="AH52" s="4">
        <f t="shared" si="11"/>
        <v>30778.52408333333</v>
      </c>
      <c r="AI52" s="4">
        <f t="shared" si="22"/>
        <v>3077.8524083333332</v>
      </c>
      <c r="AJ52" s="2">
        <f t="shared" si="23"/>
        <v>33856.376491666662</v>
      </c>
    </row>
    <row r="53" spans="2:39" s="49" customFormat="1" ht="31.5" x14ac:dyDescent="0.2">
      <c r="B53" s="77">
        <v>39</v>
      </c>
      <c r="C53" s="9" t="s">
        <v>185</v>
      </c>
      <c r="D53" s="9" t="s">
        <v>131</v>
      </c>
      <c r="E53" s="1" t="s">
        <v>0</v>
      </c>
      <c r="F53" s="67" t="s">
        <v>262</v>
      </c>
      <c r="G53" s="67"/>
      <c r="H53" s="1" t="s">
        <v>99</v>
      </c>
      <c r="I53" s="1">
        <v>5.03</v>
      </c>
      <c r="J53" s="67">
        <f>'свод  01.09.2020 '!J53-'мб 01.09.2020'!J53</f>
        <v>1.2575000000000003</v>
      </c>
      <c r="K53" s="1"/>
      <c r="L53" s="1">
        <v>17697</v>
      </c>
      <c r="M53" s="2">
        <f t="shared" si="15"/>
        <v>22253.977500000005</v>
      </c>
      <c r="N53" s="2">
        <f t="shared" si="7"/>
        <v>0</v>
      </c>
      <c r="O53" s="1">
        <v>404</v>
      </c>
      <c r="P53" s="1"/>
      <c r="Q53" s="5">
        <f t="shared" si="24"/>
        <v>404</v>
      </c>
      <c r="R53" s="3">
        <f t="shared" si="16"/>
        <v>0.56111111111111112</v>
      </c>
      <c r="S53" s="3">
        <f t="shared" si="17"/>
        <v>0</v>
      </c>
      <c r="T53" s="3">
        <f t="shared" si="18"/>
        <v>0.56111111111111112</v>
      </c>
      <c r="U53" s="2">
        <f t="shared" si="19"/>
        <v>12486.95404166667</v>
      </c>
      <c r="V53" s="2">
        <f t="shared" si="20"/>
        <v>0</v>
      </c>
      <c r="W53" s="2">
        <f t="shared" si="21"/>
        <v>12486.95404166667</v>
      </c>
      <c r="X53" s="4"/>
      <c r="Y53" s="1"/>
      <c r="Z53" s="2"/>
      <c r="AA53" s="1"/>
      <c r="AB53" s="1"/>
      <c r="AC53" s="1"/>
      <c r="AD53" s="1"/>
      <c r="AE53" s="1"/>
      <c r="AF53" s="2"/>
      <c r="AG53" s="4">
        <f t="shared" si="10"/>
        <v>0</v>
      </c>
      <c r="AH53" s="4">
        <f t="shared" si="11"/>
        <v>12486.95404166667</v>
      </c>
      <c r="AI53" s="4"/>
      <c r="AJ53" s="2">
        <f t="shared" si="23"/>
        <v>12486.95404166667</v>
      </c>
    </row>
    <row r="54" spans="2:39" s="49" customFormat="1" ht="72.75" customHeight="1" x14ac:dyDescent="0.2">
      <c r="B54" s="1">
        <v>40</v>
      </c>
      <c r="C54" s="9" t="s">
        <v>49</v>
      </c>
      <c r="D54" s="9" t="s">
        <v>226</v>
      </c>
      <c r="E54" s="1" t="s">
        <v>0</v>
      </c>
      <c r="F54" s="67" t="s">
        <v>259</v>
      </c>
      <c r="G54" s="67"/>
      <c r="H54" s="1" t="s">
        <v>77</v>
      </c>
      <c r="I54" s="1">
        <v>5.31</v>
      </c>
      <c r="J54" s="67">
        <f>'свод  01.09.2020 '!J54-'мб 01.09.2020'!J54</f>
        <v>1.3274999999999997</v>
      </c>
      <c r="K54" s="1"/>
      <c r="L54" s="1">
        <v>17697</v>
      </c>
      <c r="M54" s="2">
        <f t="shared" si="15"/>
        <v>23492.767499999994</v>
      </c>
      <c r="N54" s="2">
        <f t="shared" si="7"/>
        <v>0</v>
      </c>
      <c r="O54" s="1">
        <v>1074</v>
      </c>
      <c r="P54" s="1"/>
      <c r="Q54" s="5">
        <f t="shared" si="24"/>
        <v>1074</v>
      </c>
      <c r="R54" s="3">
        <f t="shared" si="16"/>
        <v>1.4916666666666667</v>
      </c>
      <c r="S54" s="3">
        <f t="shared" si="17"/>
        <v>0</v>
      </c>
      <c r="T54" s="3">
        <f t="shared" si="18"/>
        <v>1.4916666666666667</v>
      </c>
      <c r="U54" s="2">
        <f t="shared" si="19"/>
        <v>35043.378187499991</v>
      </c>
      <c r="V54" s="2">
        <f t="shared" si="20"/>
        <v>0</v>
      </c>
      <c r="W54" s="2">
        <f t="shared" si="21"/>
        <v>35043.378187499991</v>
      </c>
      <c r="X54" s="4"/>
      <c r="Y54" s="1"/>
      <c r="Z54" s="2"/>
      <c r="AA54" s="1"/>
      <c r="AB54" s="1"/>
      <c r="AC54" s="1"/>
      <c r="AD54" s="1"/>
      <c r="AE54" s="1"/>
      <c r="AF54" s="2"/>
      <c r="AG54" s="4">
        <f t="shared" si="10"/>
        <v>0</v>
      </c>
      <c r="AH54" s="4">
        <f t="shared" si="11"/>
        <v>35043.378187499991</v>
      </c>
      <c r="AI54" s="4">
        <f t="shared" ref="AI54:AI64" si="25">W54*10%</f>
        <v>3504.3378187499993</v>
      </c>
      <c r="AJ54" s="2">
        <f t="shared" si="23"/>
        <v>38547.71600624999</v>
      </c>
    </row>
    <row r="55" spans="2:39" s="49" customFormat="1" ht="47.25" x14ac:dyDescent="0.2">
      <c r="B55" s="77">
        <v>41</v>
      </c>
      <c r="C55" s="9" t="s">
        <v>65</v>
      </c>
      <c r="D55" s="9" t="s">
        <v>200</v>
      </c>
      <c r="E55" s="1" t="s">
        <v>0</v>
      </c>
      <c r="F55" s="67" t="s">
        <v>299</v>
      </c>
      <c r="G55" s="67" t="s">
        <v>30</v>
      </c>
      <c r="H55" s="1" t="s">
        <v>196</v>
      </c>
      <c r="I55" s="1">
        <v>4.49</v>
      </c>
      <c r="J55" s="67">
        <f>'свод  01.09.2020 '!J55-'мб 01.09.2020'!J55</f>
        <v>1.165</v>
      </c>
      <c r="K55" s="1"/>
      <c r="L55" s="1">
        <v>17697</v>
      </c>
      <c r="M55" s="2">
        <f t="shared" si="15"/>
        <v>20617.005000000001</v>
      </c>
      <c r="N55" s="2">
        <f t="shared" si="7"/>
        <v>0</v>
      </c>
      <c r="O55" s="1">
        <v>235</v>
      </c>
      <c r="P55" s="1"/>
      <c r="Q55" s="5">
        <f t="shared" si="24"/>
        <v>235</v>
      </c>
      <c r="R55" s="3">
        <f t="shared" si="16"/>
        <v>0.3263888888888889</v>
      </c>
      <c r="S55" s="3">
        <f t="shared" si="17"/>
        <v>0</v>
      </c>
      <c r="T55" s="3">
        <f t="shared" si="18"/>
        <v>0.3263888888888889</v>
      </c>
      <c r="U55" s="2">
        <f t="shared" si="19"/>
        <v>6729.1613541666666</v>
      </c>
      <c r="V55" s="2">
        <f t="shared" si="20"/>
        <v>0</v>
      </c>
      <c r="W55" s="2">
        <f t="shared" si="21"/>
        <v>6729.1613541666666</v>
      </c>
      <c r="X55" s="4"/>
      <c r="Y55" s="1"/>
      <c r="Z55" s="2"/>
      <c r="AA55" s="1"/>
      <c r="AB55" s="1"/>
      <c r="AC55" s="1"/>
      <c r="AD55" s="1"/>
      <c r="AE55" s="1"/>
      <c r="AF55" s="2"/>
      <c r="AG55" s="4">
        <f t="shared" si="10"/>
        <v>0</v>
      </c>
      <c r="AH55" s="4">
        <f t="shared" si="11"/>
        <v>6729.1613541666666</v>
      </c>
      <c r="AI55" s="4">
        <f t="shared" si="25"/>
        <v>672.91613541666675</v>
      </c>
      <c r="AJ55" s="2">
        <f t="shared" si="23"/>
        <v>7402.0774895833329</v>
      </c>
    </row>
    <row r="56" spans="2:39" s="49" customFormat="1" ht="47.25" x14ac:dyDescent="0.2">
      <c r="B56" s="1">
        <v>42</v>
      </c>
      <c r="C56" s="9" t="s">
        <v>54</v>
      </c>
      <c r="D56" s="9" t="s">
        <v>132</v>
      </c>
      <c r="E56" s="1" t="s">
        <v>0</v>
      </c>
      <c r="F56" s="67" t="s">
        <v>281</v>
      </c>
      <c r="G56" s="67" t="s">
        <v>30</v>
      </c>
      <c r="H56" s="1" t="s">
        <v>77</v>
      </c>
      <c r="I56" s="1">
        <v>5.31</v>
      </c>
      <c r="J56" s="67">
        <f>'свод  01.09.2020 '!J56-'мб 01.09.2020'!J56</f>
        <v>1.3274999999999997</v>
      </c>
      <c r="K56" s="1"/>
      <c r="L56" s="1">
        <v>17697</v>
      </c>
      <c r="M56" s="2">
        <f t="shared" si="15"/>
        <v>23492.767499999994</v>
      </c>
      <c r="N56" s="2">
        <f t="shared" si="7"/>
        <v>0</v>
      </c>
      <c r="O56" s="1">
        <v>775</v>
      </c>
      <c r="P56" s="1"/>
      <c r="Q56" s="5">
        <f t="shared" si="24"/>
        <v>775</v>
      </c>
      <c r="R56" s="3">
        <f t="shared" si="16"/>
        <v>1.0763888888888888</v>
      </c>
      <c r="S56" s="3">
        <f t="shared" si="17"/>
        <v>0</v>
      </c>
      <c r="T56" s="3">
        <f t="shared" si="18"/>
        <v>1.0763888888888888</v>
      </c>
      <c r="U56" s="2">
        <f t="shared" si="19"/>
        <v>25287.353906249995</v>
      </c>
      <c r="V56" s="2">
        <f t="shared" si="20"/>
        <v>0</v>
      </c>
      <c r="W56" s="2">
        <f t="shared" si="21"/>
        <v>25287.353906249995</v>
      </c>
      <c r="X56" s="4"/>
      <c r="Y56" s="1"/>
      <c r="Z56" s="2"/>
      <c r="AA56" s="1"/>
      <c r="AB56" s="1"/>
      <c r="AC56" s="1"/>
      <c r="AD56" s="1"/>
      <c r="AE56" s="1"/>
      <c r="AF56" s="2"/>
      <c r="AG56" s="4">
        <f t="shared" si="10"/>
        <v>0</v>
      </c>
      <c r="AH56" s="4">
        <f t="shared" si="11"/>
        <v>25287.353906249995</v>
      </c>
      <c r="AI56" s="4">
        <f t="shared" si="25"/>
        <v>2528.7353906249996</v>
      </c>
      <c r="AJ56" s="2">
        <f t="shared" si="23"/>
        <v>27816.089296874994</v>
      </c>
    </row>
    <row r="57" spans="2:39" s="49" customFormat="1" ht="31.5" x14ac:dyDescent="0.2">
      <c r="B57" s="77">
        <v>43</v>
      </c>
      <c r="C57" s="9" t="s">
        <v>43</v>
      </c>
      <c r="D57" s="9" t="s">
        <v>228</v>
      </c>
      <c r="E57" s="1" t="s">
        <v>0</v>
      </c>
      <c r="F57" s="67" t="s">
        <v>282</v>
      </c>
      <c r="G57" s="67"/>
      <c r="H57" s="1" t="s">
        <v>197</v>
      </c>
      <c r="I57" s="1">
        <v>4.75</v>
      </c>
      <c r="J57" s="67">
        <f>'свод  01.09.2020 '!J57-'мб 01.09.2020'!J57</f>
        <v>1.21</v>
      </c>
      <c r="K57" s="1"/>
      <c r="L57" s="1">
        <v>17697</v>
      </c>
      <c r="M57" s="2">
        <f t="shared" si="15"/>
        <v>21413.37</v>
      </c>
      <c r="N57" s="2">
        <f t="shared" si="7"/>
        <v>0</v>
      </c>
      <c r="O57" s="1">
        <v>1234</v>
      </c>
      <c r="P57" s="1"/>
      <c r="Q57" s="5">
        <f t="shared" si="24"/>
        <v>1234</v>
      </c>
      <c r="R57" s="3">
        <f t="shared" si="16"/>
        <v>1.7138888888888888</v>
      </c>
      <c r="S57" s="3">
        <f t="shared" si="17"/>
        <v>0</v>
      </c>
      <c r="T57" s="3">
        <f t="shared" si="18"/>
        <v>1.7138888888888888</v>
      </c>
      <c r="U57" s="2">
        <f t="shared" si="19"/>
        <v>36700.13691666667</v>
      </c>
      <c r="V57" s="2">
        <f t="shared" si="20"/>
        <v>0</v>
      </c>
      <c r="W57" s="2">
        <f t="shared" si="21"/>
        <v>36700.13691666667</v>
      </c>
      <c r="X57" s="4"/>
      <c r="Y57" s="1"/>
      <c r="Z57" s="2"/>
      <c r="AA57" s="1"/>
      <c r="AB57" s="1"/>
      <c r="AC57" s="1"/>
      <c r="AD57" s="1"/>
      <c r="AE57" s="1"/>
      <c r="AF57" s="2"/>
      <c r="AG57" s="4">
        <f t="shared" si="10"/>
        <v>0</v>
      </c>
      <c r="AH57" s="4">
        <f t="shared" si="11"/>
        <v>36700.13691666667</v>
      </c>
      <c r="AI57" s="4">
        <f t="shared" si="25"/>
        <v>3670.013691666667</v>
      </c>
      <c r="AJ57" s="2">
        <f t="shared" si="23"/>
        <v>40370.150608333337</v>
      </c>
    </row>
    <row r="58" spans="2:39" s="49" customFormat="1" ht="31.5" x14ac:dyDescent="0.2">
      <c r="B58" s="1">
        <v>44</v>
      </c>
      <c r="C58" s="9" t="s">
        <v>222</v>
      </c>
      <c r="D58" s="9" t="s">
        <v>227</v>
      </c>
      <c r="E58" s="1" t="s">
        <v>0</v>
      </c>
      <c r="F58" s="67" t="s">
        <v>361</v>
      </c>
      <c r="G58" s="67"/>
      <c r="H58" s="1" t="s">
        <v>99</v>
      </c>
      <c r="I58" s="1">
        <v>4.75</v>
      </c>
      <c r="J58" s="67">
        <f>'свод  01.09.2020 '!J58-'мб 01.09.2020'!J58</f>
        <v>1.1875</v>
      </c>
      <c r="K58" s="1"/>
      <c r="L58" s="1">
        <v>17697</v>
      </c>
      <c r="M58" s="2">
        <f t="shared" si="15"/>
        <v>21015.1875</v>
      </c>
      <c r="N58" s="2">
        <f t="shared" si="7"/>
        <v>0</v>
      </c>
      <c r="O58" s="1">
        <v>1274</v>
      </c>
      <c r="P58" s="1">
        <v>0</v>
      </c>
      <c r="Q58" s="5">
        <f t="shared" si="24"/>
        <v>1274</v>
      </c>
      <c r="R58" s="3">
        <f t="shared" si="16"/>
        <v>1.7694444444444444</v>
      </c>
      <c r="S58" s="3">
        <f t="shared" si="17"/>
        <v>0</v>
      </c>
      <c r="T58" s="3">
        <f t="shared" si="18"/>
        <v>1.7694444444444444</v>
      </c>
      <c r="U58" s="2">
        <f t="shared" si="19"/>
        <v>37185.206770833334</v>
      </c>
      <c r="V58" s="2">
        <f t="shared" si="20"/>
        <v>0</v>
      </c>
      <c r="W58" s="2">
        <f t="shared" si="21"/>
        <v>37185.206770833334</v>
      </c>
      <c r="X58" s="4"/>
      <c r="Y58" s="1"/>
      <c r="Z58" s="2"/>
      <c r="AA58" s="1"/>
      <c r="AB58" s="1"/>
      <c r="AC58" s="1"/>
      <c r="AD58" s="1"/>
      <c r="AE58" s="1"/>
      <c r="AF58" s="2"/>
      <c r="AG58" s="4">
        <f t="shared" si="10"/>
        <v>0</v>
      </c>
      <c r="AH58" s="4">
        <f t="shared" si="11"/>
        <v>37185.206770833334</v>
      </c>
      <c r="AI58" s="4">
        <f t="shared" si="25"/>
        <v>3718.5206770833338</v>
      </c>
      <c r="AJ58" s="2">
        <f t="shared" si="23"/>
        <v>40903.727447916666</v>
      </c>
    </row>
    <row r="59" spans="2:39" s="49" customFormat="1" ht="31.5" x14ac:dyDescent="0.2">
      <c r="B59" s="77">
        <v>45</v>
      </c>
      <c r="C59" s="9" t="s">
        <v>28</v>
      </c>
      <c r="D59" s="9" t="s">
        <v>325</v>
      </c>
      <c r="E59" s="1" t="s">
        <v>0</v>
      </c>
      <c r="F59" s="67" t="s">
        <v>283</v>
      </c>
      <c r="G59" s="67" t="s">
        <v>75</v>
      </c>
      <c r="H59" s="1" t="s">
        <v>388</v>
      </c>
      <c r="I59" s="1"/>
      <c r="J59" s="67">
        <f>'свод  01.09.2020 '!J59-'мб 01.09.2020'!J59</f>
        <v>0</v>
      </c>
      <c r="K59" s="1">
        <f>'свод  01.09.2020 '!K59-'мб 01.09.2020'!K59</f>
        <v>1.1299999999999999</v>
      </c>
      <c r="L59" s="1">
        <v>17697</v>
      </c>
      <c r="M59" s="2">
        <f t="shared" si="15"/>
        <v>0</v>
      </c>
      <c r="N59" s="2">
        <f t="shared" si="7"/>
        <v>19997.609999999997</v>
      </c>
      <c r="O59" s="1"/>
      <c r="P59" s="1">
        <v>1560</v>
      </c>
      <c r="Q59" s="5">
        <f t="shared" si="24"/>
        <v>1560</v>
      </c>
      <c r="R59" s="3">
        <f t="shared" si="16"/>
        <v>0</v>
      </c>
      <c r="S59" s="3">
        <f t="shared" si="17"/>
        <v>1.625</v>
      </c>
      <c r="T59" s="3">
        <f t="shared" si="18"/>
        <v>1.625</v>
      </c>
      <c r="U59" s="2">
        <f t="shared" si="19"/>
        <v>0</v>
      </c>
      <c r="V59" s="2">
        <f t="shared" si="20"/>
        <v>32496.116249999995</v>
      </c>
      <c r="W59" s="2">
        <f t="shared" si="21"/>
        <v>32496.116249999995</v>
      </c>
      <c r="X59" s="4"/>
      <c r="Y59" s="1"/>
      <c r="Z59" s="2"/>
      <c r="AA59" s="1"/>
      <c r="AB59" s="1"/>
      <c r="AC59" s="1"/>
      <c r="AD59" s="1"/>
      <c r="AE59" s="1"/>
      <c r="AF59" s="2"/>
      <c r="AG59" s="4">
        <f t="shared" si="10"/>
        <v>0</v>
      </c>
      <c r="AH59" s="4">
        <f t="shared" si="11"/>
        <v>32496.116249999995</v>
      </c>
      <c r="AI59" s="4">
        <f t="shared" si="25"/>
        <v>3249.6116249999995</v>
      </c>
      <c r="AJ59" s="2">
        <f t="shared" si="23"/>
        <v>35745.727874999997</v>
      </c>
    </row>
    <row r="60" spans="2:39" s="49" customFormat="1" ht="47.25" x14ac:dyDescent="0.2">
      <c r="B60" s="1">
        <v>46</v>
      </c>
      <c r="C60" s="9" t="s">
        <v>61</v>
      </c>
      <c r="D60" s="9" t="s">
        <v>319</v>
      </c>
      <c r="E60" s="66" t="s">
        <v>0</v>
      </c>
      <c r="F60" s="75" t="s">
        <v>252</v>
      </c>
      <c r="G60" s="67" t="s">
        <v>110</v>
      </c>
      <c r="H60" s="1" t="s">
        <v>77</v>
      </c>
      <c r="I60" s="1"/>
      <c r="J60" s="67">
        <f>'свод  01.09.2020 '!J60-'мб 01.09.2020'!J60</f>
        <v>1.1225000000000005</v>
      </c>
      <c r="K60" s="1"/>
      <c r="L60" s="1">
        <v>17697</v>
      </c>
      <c r="M60" s="2">
        <f t="shared" si="15"/>
        <v>19864.882500000007</v>
      </c>
      <c r="N60" s="2">
        <f t="shared" si="7"/>
        <v>0</v>
      </c>
      <c r="O60" s="1">
        <v>92</v>
      </c>
      <c r="P60" s="1"/>
      <c r="Q60" s="5">
        <f t="shared" si="24"/>
        <v>92</v>
      </c>
      <c r="R60" s="3">
        <f t="shared" si="16"/>
        <v>0.12777777777777777</v>
      </c>
      <c r="S60" s="3">
        <f t="shared" si="17"/>
        <v>0</v>
      </c>
      <c r="T60" s="3">
        <f t="shared" si="18"/>
        <v>0.12777777777777777</v>
      </c>
      <c r="U60" s="2">
        <f t="shared" si="19"/>
        <v>2538.2905416666677</v>
      </c>
      <c r="V60" s="2">
        <f t="shared" si="20"/>
        <v>0</v>
      </c>
      <c r="W60" s="2">
        <f t="shared" si="21"/>
        <v>2538.2905416666677</v>
      </c>
      <c r="X60" s="4"/>
      <c r="Y60" s="1"/>
      <c r="Z60" s="2"/>
      <c r="AA60" s="1"/>
      <c r="AB60" s="1"/>
      <c r="AC60" s="1"/>
      <c r="AD60" s="1"/>
      <c r="AE60" s="1"/>
      <c r="AF60" s="2"/>
      <c r="AG60" s="4">
        <f t="shared" si="10"/>
        <v>0</v>
      </c>
      <c r="AH60" s="4">
        <f t="shared" si="11"/>
        <v>2538.2905416666677</v>
      </c>
      <c r="AI60" s="4">
        <f t="shared" si="25"/>
        <v>253.82905416666677</v>
      </c>
      <c r="AJ60" s="2">
        <f t="shared" si="23"/>
        <v>2792.1195958333346</v>
      </c>
    </row>
    <row r="61" spans="2:39" s="49" customFormat="1" ht="47.25" x14ac:dyDescent="0.2">
      <c r="B61" s="77">
        <v>47</v>
      </c>
      <c r="C61" s="9" t="s">
        <v>316</v>
      </c>
      <c r="D61" s="9" t="s">
        <v>317</v>
      </c>
      <c r="E61" s="1" t="s">
        <v>0</v>
      </c>
      <c r="F61" s="67" t="s">
        <v>314</v>
      </c>
      <c r="G61" s="67" t="s">
        <v>318</v>
      </c>
      <c r="H61" s="1" t="s">
        <v>77</v>
      </c>
      <c r="I61" s="1"/>
      <c r="J61" s="67">
        <f>'свод  01.09.2020 '!J61-'мб 01.09.2020'!J61</f>
        <v>1.2324999999999999</v>
      </c>
      <c r="K61" s="1"/>
      <c r="L61" s="1">
        <v>17697</v>
      </c>
      <c r="M61" s="2">
        <f t="shared" si="15"/>
        <v>21811.552499999998</v>
      </c>
      <c r="N61" s="2">
        <f t="shared" si="7"/>
        <v>0</v>
      </c>
      <c r="O61" s="1">
        <v>554</v>
      </c>
      <c r="P61" s="1"/>
      <c r="Q61" s="5">
        <f t="shared" si="24"/>
        <v>554</v>
      </c>
      <c r="R61" s="3">
        <f t="shared" si="16"/>
        <v>0.76944444444444449</v>
      </c>
      <c r="S61" s="3"/>
      <c r="T61" s="3">
        <f t="shared" si="18"/>
        <v>0.76944444444444449</v>
      </c>
      <c r="U61" s="2">
        <f t="shared" si="19"/>
        <v>16782.777895833333</v>
      </c>
      <c r="V61" s="2">
        <f t="shared" si="20"/>
        <v>0</v>
      </c>
      <c r="W61" s="2">
        <f t="shared" si="21"/>
        <v>16782.777895833333</v>
      </c>
      <c r="X61" s="4"/>
      <c r="Y61" s="1"/>
      <c r="Z61" s="2"/>
      <c r="AA61" s="1"/>
      <c r="AB61" s="1"/>
      <c r="AC61" s="1"/>
      <c r="AD61" s="1"/>
      <c r="AE61" s="1"/>
      <c r="AF61" s="2"/>
      <c r="AG61" s="4">
        <f t="shared" si="10"/>
        <v>0</v>
      </c>
      <c r="AH61" s="4">
        <f t="shared" si="11"/>
        <v>16782.777895833333</v>
      </c>
      <c r="AI61" s="4">
        <f t="shared" si="25"/>
        <v>1678.2777895833333</v>
      </c>
      <c r="AJ61" s="2">
        <f t="shared" si="23"/>
        <v>18461.055685416664</v>
      </c>
    </row>
    <row r="62" spans="2:39" s="49" customFormat="1" ht="31.5" x14ac:dyDescent="0.2">
      <c r="B62" s="1">
        <v>48</v>
      </c>
      <c r="C62" s="9" t="s">
        <v>32</v>
      </c>
      <c r="D62" s="9" t="s">
        <v>189</v>
      </c>
      <c r="E62" s="1" t="s">
        <v>0</v>
      </c>
      <c r="F62" s="67" t="s">
        <v>284</v>
      </c>
      <c r="G62" s="67"/>
      <c r="H62" s="1" t="s">
        <v>389</v>
      </c>
      <c r="I62" s="1">
        <v>4.66</v>
      </c>
      <c r="J62" s="67">
        <f>'свод  01.09.2020 '!J62-'мб 01.09.2020'!J62</f>
        <v>1.1875</v>
      </c>
      <c r="K62" s="1">
        <f>'свод  01.09.2020 '!K62-'мб 01.09.2020'!K62</f>
        <v>0</v>
      </c>
      <c r="L62" s="1">
        <v>17697</v>
      </c>
      <c r="M62" s="2">
        <f t="shared" si="15"/>
        <v>21015.1875</v>
      </c>
      <c r="N62" s="2">
        <f t="shared" si="7"/>
        <v>0</v>
      </c>
      <c r="O62" s="1">
        <v>1072</v>
      </c>
      <c r="P62" s="1"/>
      <c r="Q62" s="5">
        <f t="shared" si="24"/>
        <v>1072</v>
      </c>
      <c r="R62" s="3">
        <f t="shared" si="16"/>
        <v>1.4888888888888889</v>
      </c>
      <c r="S62" s="3">
        <f>P62/960</f>
        <v>0</v>
      </c>
      <c r="T62" s="3">
        <f>R62+S62</f>
        <v>1.4888888888888889</v>
      </c>
      <c r="U62" s="2">
        <f t="shared" si="19"/>
        <v>31289.279166666667</v>
      </c>
      <c r="V62" s="2">
        <f t="shared" si="20"/>
        <v>0</v>
      </c>
      <c r="W62" s="2">
        <f t="shared" si="21"/>
        <v>31289.279166666667</v>
      </c>
      <c r="X62" s="4"/>
      <c r="Y62" s="1"/>
      <c r="Z62" s="2"/>
      <c r="AA62" s="1"/>
      <c r="AB62" s="1"/>
      <c r="AC62" s="1"/>
      <c r="AD62" s="1"/>
      <c r="AE62" s="1"/>
      <c r="AF62" s="2"/>
      <c r="AG62" s="4">
        <f t="shared" si="10"/>
        <v>0</v>
      </c>
      <c r="AH62" s="4">
        <f t="shared" si="11"/>
        <v>31289.279166666667</v>
      </c>
      <c r="AI62" s="4">
        <f t="shared" si="25"/>
        <v>3128.927916666667</v>
      </c>
      <c r="AJ62" s="2">
        <f t="shared" si="23"/>
        <v>34418.207083333335</v>
      </c>
    </row>
    <row r="63" spans="2:39" s="49" customFormat="1" ht="31.5" x14ac:dyDescent="0.2">
      <c r="B63" s="77">
        <v>49</v>
      </c>
      <c r="C63" s="9" t="s">
        <v>58</v>
      </c>
      <c r="D63" s="9" t="s">
        <v>353</v>
      </c>
      <c r="E63" s="1" t="s">
        <v>0</v>
      </c>
      <c r="F63" s="67" t="s">
        <v>362</v>
      </c>
      <c r="G63" s="67"/>
      <c r="H63" s="1" t="s">
        <v>77</v>
      </c>
      <c r="I63" s="1"/>
      <c r="J63" s="67">
        <f>'свод  01.09.2020 '!J63-'мб 01.09.2020'!J63</f>
        <v>1.1875</v>
      </c>
      <c r="K63" s="1"/>
      <c r="L63" s="1">
        <v>17697</v>
      </c>
      <c r="M63" s="2">
        <f t="shared" si="15"/>
        <v>21015.1875</v>
      </c>
      <c r="N63" s="2">
        <f t="shared" si="7"/>
        <v>0</v>
      </c>
      <c r="O63" s="1">
        <v>543</v>
      </c>
      <c r="P63" s="1"/>
      <c r="Q63" s="5">
        <f t="shared" si="24"/>
        <v>543</v>
      </c>
      <c r="R63" s="3">
        <f t="shared" si="16"/>
        <v>0.75416666666666665</v>
      </c>
      <c r="S63" s="3"/>
      <c r="T63" s="3">
        <f>R63+S63</f>
        <v>0.75416666666666665</v>
      </c>
      <c r="U63" s="2">
        <f t="shared" si="19"/>
        <v>15848.953906250001</v>
      </c>
      <c r="V63" s="2">
        <f t="shared" si="20"/>
        <v>0</v>
      </c>
      <c r="W63" s="2">
        <f t="shared" si="21"/>
        <v>15848.953906250001</v>
      </c>
      <c r="X63" s="4"/>
      <c r="Y63" s="1"/>
      <c r="Z63" s="2"/>
      <c r="AA63" s="1"/>
      <c r="AB63" s="1"/>
      <c r="AC63" s="1"/>
      <c r="AD63" s="1"/>
      <c r="AE63" s="1"/>
      <c r="AF63" s="2"/>
      <c r="AG63" s="4"/>
      <c r="AH63" s="4">
        <f t="shared" si="11"/>
        <v>15848.953906250001</v>
      </c>
      <c r="AI63" s="4">
        <f t="shared" si="25"/>
        <v>1584.8953906250001</v>
      </c>
      <c r="AJ63" s="2">
        <f t="shared" si="23"/>
        <v>17433.849296875</v>
      </c>
    </row>
    <row r="64" spans="2:39" s="52" customFormat="1" ht="31.5" x14ac:dyDescent="0.2">
      <c r="B64" s="1">
        <v>50</v>
      </c>
      <c r="C64" s="9" t="s">
        <v>36</v>
      </c>
      <c r="D64" s="9" t="s">
        <v>129</v>
      </c>
      <c r="E64" s="1" t="s">
        <v>0</v>
      </c>
      <c r="F64" s="67" t="s">
        <v>253</v>
      </c>
      <c r="G64" s="67" t="s">
        <v>30</v>
      </c>
      <c r="H64" s="1" t="s">
        <v>81</v>
      </c>
      <c r="I64" s="1">
        <v>5.31</v>
      </c>
      <c r="J64" s="67">
        <f>'свод  01.09.2020 '!J64-'мб 01.09.2020'!J64</f>
        <v>1.3274999999999997</v>
      </c>
      <c r="K64" s="1"/>
      <c r="L64" s="1">
        <v>17697</v>
      </c>
      <c r="M64" s="2">
        <f t="shared" si="15"/>
        <v>23492.767499999994</v>
      </c>
      <c r="N64" s="2">
        <f t="shared" si="7"/>
        <v>0</v>
      </c>
      <c r="O64" s="1">
        <v>1287</v>
      </c>
      <c r="P64" s="1"/>
      <c r="Q64" s="5">
        <f t="shared" si="24"/>
        <v>1287</v>
      </c>
      <c r="R64" s="3">
        <f t="shared" si="16"/>
        <v>1.7875000000000001</v>
      </c>
      <c r="S64" s="3">
        <f t="shared" ref="S64:S107" si="26">P64/960</f>
        <v>0</v>
      </c>
      <c r="T64" s="3">
        <f t="shared" ref="T64:T127" si="27">R64+S64</f>
        <v>1.7875000000000001</v>
      </c>
      <c r="U64" s="2">
        <f t="shared" si="19"/>
        <v>41993.321906249992</v>
      </c>
      <c r="V64" s="2">
        <f t="shared" si="20"/>
        <v>0</v>
      </c>
      <c r="W64" s="2">
        <f t="shared" si="21"/>
        <v>41993.321906249992</v>
      </c>
      <c r="X64" s="4"/>
      <c r="Y64" s="1"/>
      <c r="Z64" s="2"/>
      <c r="AA64" s="1"/>
      <c r="AB64" s="1"/>
      <c r="AC64" s="1"/>
      <c r="AD64" s="1"/>
      <c r="AE64" s="1"/>
      <c r="AF64" s="2"/>
      <c r="AG64" s="4">
        <f t="shared" ref="AG64:AG108" si="28">Z64+AC64+AF64</f>
        <v>0</v>
      </c>
      <c r="AH64" s="4">
        <f t="shared" si="11"/>
        <v>41993.321906249992</v>
      </c>
      <c r="AI64" s="4">
        <f t="shared" si="25"/>
        <v>4199.3321906249994</v>
      </c>
      <c r="AJ64" s="2">
        <f t="shared" si="23"/>
        <v>46192.654096874991</v>
      </c>
      <c r="AK64" s="23"/>
      <c r="AL64" s="23"/>
      <c r="AM64" s="23"/>
    </row>
    <row r="65" spans="2:37" s="49" customFormat="1" ht="48.75" customHeight="1" x14ac:dyDescent="0.2">
      <c r="B65" s="77">
        <v>51</v>
      </c>
      <c r="C65" s="9" t="s">
        <v>43</v>
      </c>
      <c r="D65" s="9" t="s">
        <v>213</v>
      </c>
      <c r="E65" s="1" t="s">
        <v>0</v>
      </c>
      <c r="F65" s="67" t="s">
        <v>285</v>
      </c>
      <c r="G65" s="67"/>
      <c r="H65" s="1" t="s">
        <v>77</v>
      </c>
      <c r="I65" s="1">
        <v>5.31</v>
      </c>
      <c r="J65" s="67">
        <f>'свод  01.09.2020 '!J65-'мб 01.09.2020'!J65</f>
        <v>1.3274999999999997</v>
      </c>
      <c r="K65" s="1"/>
      <c r="L65" s="1">
        <v>17697</v>
      </c>
      <c r="M65" s="2">
        <f t="shared" si="15"/>
        <v>23492.767499999994</v>
      </c>
      <c r="N65" s="2">
        <f t="shared" si="7"/>
        <v>0</v>
      </c>
      <c r="O65" s="1">
        <v>356</v>
      </c>
      <c r="P65" s="1"/>
      <c r="Q65" s="5">
        <f t="shared" si="24"/>
        <v>356</v>
      </c>
      <c r="R65" s="3">
        <f t="shared" si="16"/>
        <v>0.49444444444444446</v>
      </c>
      <c r="S65" s="3">
        <f t="shared" si="26"/>
        <v>0</v>
      </c>
      <c r="T65" s="3">
        <f t="shared" si="27"/>
        <v>0.49444444444444446</v>
      </c>
      <c r="U65" s="2">
        <f t="shared" si="19"/>
        <v>11615.868374999998</v>
      </c>
      <c r="V65" s="2">
        <f t="shared" si="20"/>
        <v>0</v>
      </c>
      <c r="W65" s="2">
        <f t="shared" si="21"/>
        <v>11615.868374999998</v>
      </c>
      <c r="X65" s="4"/>
      <c r="Y65" s="1"/>
      <c r="Z65" s="2"/>
      <c r="AA65" s="1"/>
      <c r="AB65" s="1"/>
      <c r="AC65" s="1"/>
      <c r="AD65" s="1"/>
      <c r="AE65" s="1"/>
      <c r="AF65" s="2"/>
      <c r="AG65" s="4">
        <f t="shared" si="28"/>
        <v>0</v>
      </c>
      <c r="AH65" s="4">
        <f t="shared" si="11"/>
        <v>11615.868374999998</v>
      </c>
      <c r="AI65" s="4"/>
      <c r="AJ65" s="2">
        <f t="shared" si="23"/>
        <v>11615.868374999998</v>
      </c>
    </row>
    <row r="66" spans="2:37" s="49" customFormat="1" ht="46.5" customHeight="1" x14ac:dyDescent="0.2">
      <c r="B66" s="1">
        <v>52</v>
      </c>
      <c r="C66" s="9" t="s">
        <v>53</v>
      </c>
      <c r="D66" s="9" t="s">
        <v>133</v>
      </c>
      <c r="E66" s="1" t="s">
        <v>0</v>
      </c>
      <c r="F66" s="67" t="s">
        <v>363</v>
      </c>
      <c r="G66" s="67" t="s">
        <v>30</v>
      </c>
      <c r="H66" s="1" t="s">
        <v>404</v>
      </c>
      <c r="I66" s="1">
        <v>4.84</v>
      </c>
      <c r="J66" s="67">
        <f>'свод  01.09.2020 '!J66-'мб 01.09.2020'!J66</f>
        <v>1.21</v>
      </c>
      <c r="K66" s="1">
        <f>'свод  01.09.2020 '!K66-'мб 01.09.2020'!K66</f>
        <v>1.1200000000000001</v>
      </c>
      <c r="L66" s="1">
        <v>17697</v>
      </c>
      <c r="M66" s="2">
        <f t="shared" si="15"/>
        <v>21413.37</v>
      </c>
      <c r="N66" s="2">
        <f t="shared" si="7"/>
        <v>19820.640000000003</v>
      </c>
      <c r="O66" s="1">
        <v>290</v>
      </c>
      <c r="P66" s="1">
        <v>0</v>
      </c>
      <c r="Q66" s="5">
        <f t="shared" si="24"/>
        <v>290</v>
      </c>
      <c r="R66" s="3">
        <f t="shared" si="16"/>
        <v>0.40277777777777779</v>
      </c>
      <c r="S66" s="3">
        <f t="shared" si="26"/>
        <v>0</v>
      </c>
      <c r="T66" s="3">
        <f t="shared" si="27"/>
        <v>0.40277777777777779</v>
      </c>
      <c r="U66" s="2">
        <f t="shared" si="19"/>
        <v>8624.8295833333341</v>
      </c>
      <c r="V66" s="2">
        <f t="shared" si="20"/>
        <v>0</v>
      </c>
      <c r="W66" s="2">
        <f t="shared" si="21"/>
        <v>8624.8295833333341</v>
      </c>
      <c r="X66" s="4"/>
      <c r="Y66" s="1"/>
      <c r="Z66" s="2"/>
      <c r="AA66" s="1"/>
      <c r="AB66" s="1"/>
      <c r="AC66" s="2"/>
      <c r="AD66" s="1"/>
      <c r="AE66" s="1"/>
      <c r="AF66" s="2"/>
      <c r="AG66" s="4">
        <f t="shared" si="28"/>
        <v>0</v>
      </c>
      <c r="AH66" s="4">
        <f t="shared" si="11"/>
        <v>8624.8295833333341</v>
      </c>
      <c r="AI66" s="4">
        <f>W66*10%</f>
        <v>862.4829583333335</v>
      </c>
      <c r="AJ66" s="2">
        <f t="shared" si="23"/>
        <v>9487.312541666668</v>
      </c>
    </row>
    <row r="67" spans="2:37" s="49" customFormat="1" ht="31.5" x14ac:dyDescent="0.2">
      <c r="B67" s="77">
        <v>53</v>
      </c>
      <c r="C67" s="9" t="s">
        <v>248</v>
      </c>
      <c r="D67" s="9" t="s">
        <v>134</v>
      </c>
      <c r="E67" s="1" t="s">
        <v>0</v>
      </c>
      <c r="F67" s="67" t="s">
        <v>284</v>
      </c>
      <c r="G67" s="67"/>
      <c r="H67" s="1" t="s">
        <v>77</v>
      </c>
      <c r="I67" s="1">
        <v>4.66</v>
      </c>
      <c r="J67" s="67">
        <f>'свод  01.09.2020 '!J67-'мб 01.09.2020'!J67</f>
        <v>1.1875</v>
      </c>
      <c r="K67" s="1"/>
      <c r="L67" s="1">
        <v>17697</v>
      </c>
      <c r="M67" s="2">
        <f t="shared" si="15"/>
        <v>21015.1875</v>
      </c>
      <c r="N67" s="2">
        <f t="shared" si="7"/>
        <v>0</v>
      </c>
      <c r="O67" s="1">
        <v>482</v>
      </c>
      <c r="P67" s="1"/>
      <c r="Q67" s="5">
        <f t="shared" si="24"/>
        <v>482</v>
      </c>
      <c r="R67" s="3">
        <f t="shared" si="16"/>
        <v>0.6694444444444444</v>
      </c>
      <c r="S67" s="3">
        <f t="shared" si="26"/>
        <v>0</v>
      </c>
      <c r="T67" s="3">
        <f t="shared" si="27"/>
        <v>0.6694444444444444</v>
      </c>
      <c r="U67" s="2">
        <f t="shared" si="19"/>
        <v>14068.500520833333</v>
      </c>
      <c r="V67" s="2">
        <f t="shared" si="20"/>
        <v>0</v>
      </c>
      <c r="W67" s="2">
        <f t="shared" si="21"/>
        <v>14068.500520833333</v>
      </c>
      <c r="X67" s="4"/>
      <c r="Y67" s="1"/>
      <c r="Z67" s="2"/>
      <c r="AA67" s="1"/>
      <c r="AB67" s="1"/>
      <c r="AC67" s="1"/>
      <c r="AD67" s="1"/>
      <c r="AE67" s="1"/>
      <c r="AF67" s="2"/>
      <c r="AG67" s="4">
        <f t="shared" si="28"/>
        <v>0</v>
      </c>
      <c r="AH67" s="4">
        <f t="shared" si="11"/>
        <v>14068.500520833333</v>
      </c>
      <c r="AI67" s="4"/>
      <c r="AJ67" s="2">
        <f t="shared" si="23"/>
        <v>14068.500520833333</v>
      </c>
    </row>
    <row r="68" spans="2:37" s="49" customFormat="1" ht="24.75" customHeight="1" x14ac:dyDescent="0.2">
      <c r="B68" s="1">
        <v>54</v>
      </c>
      <c r="C68" s="9" t="s">
        <v>37</v>
      </c>
      <c r="D68" s="9" t="s">
        <v>354</v>
      </c>
      <c r="E68" s="1" t="s">
        <v>0</v>
      </c>
      <c r="F68" s="67" t="s">
        <v>260</v>
      </c>
      <c r="G68" s="67"/>
      <c r="H68" s="1" t="s">
        <v>77</v>
      </c>
      <c r="I68" s="1">
        <v>5.31</v>
      </c>
      <c r="J68" s="67">
        <f>'свод  01.09.2020 '!J68-'мб 01.09.2020'!J68</f>
        <v>1.3274999999999997</v>
      </c>
      <c r="K68" s="1"/>
      <c r="L68" s="1">
        <v>17697</v>
      </c>
      <c r="M68" s="2">
        <f t="shared" si="15"/>
        <v>23492.767499999994</v>
      </c>
      <c r="N68" s="2">
        <f t="shared" si="7"/>
        <v>0</v>
      </c>
      <c r="O68" s="1">
        <v>479</v>
      </c>
      <c r="P68" s="1"/>
      <c r="Q68" s="5">
        <f t="shared" si="24"/>
        <v>479</v>
      </c>
      <c r="R68" s="3">
        <f t="shared" si="16"/>
        <v>0.66527777777777775</v>
      </c>
      <c r="S68" s="3">
        <f t="shared" si="26"/>
        <v>0</v>
      </c>
      <c r="T68" s="3">
        <f t="shared" si="27"/>
        <v>0.66527777777777775</v>
      </c>
      <c r="U68" s="2">
        <f t="shared" si="19"/>
        <v>15629.216156249997</v>
      </c>
      <c r="V68" s="2">
        <f t="shared" si="20"/>
        <v>0</v>
      </c>
      <c r="W68" s="2">
        <f t="shared" si="21"/>
        <v>15629.216156249997</v>
      </c>
      <c r="X68" s="4"/>
      <c r="Y68" s="1"/>
      <c r="Z68" s="2"/>
      <c r="AA68" s="1"/>
      <c r="AB68" s="1"/>
      <c r="AC68" s="1"/>
      <c r="AD68" s="1"/>
      <c r="AE68" s="1"/>
      <c r="AF68" s="2"/>
      <c r="AG68" s="4">
        <f t="shared" si="28"/>
        <v>0</v>
      </c>
      <c r="AH68" s="4">
        <f t="shared" si="11"/>
        <v>15629.216156249997</v>
      </c>
      <c r="AI68" s="4">
        <f t="shared" ref="AI68:AI79" si="29">W68*10%</f>
        <v>1562.9216156249997</v>
      </c>
      <c r="AJ68" s="2">
        <f t="shared" si="23"/>
        <v>17192.137771874997</v>
      </c>
    </row>
    <row r="69" spans="2:37" s="49" customFormat="1" ht="31.5" x14ac:dyDescent="0.2">
      <c r="B69" s="77">
        <v>55</v>
      </c>
      <c r="C69" s="9" t="s">
        <v>37</v>
      </c>
      <c r="D69" s="9" t="s">
        <v>135</v>
      </c>
      <c r="E69" s="1" t="s">
        <v>0</v>
      </c>
      <c r="F69" s="67" t="s">
        <v>286</v>
      </c>
      <c r="G69" s="67" t="s">
        <v>84</v>
      </c>
      <c r="H69" s="1" t="s">
        <v>405</v>
      </c>
      <c r="I69" s="1">
        <v>4.93</v>
      </c>
      <c r="J69" s="67">
        <f>'свод  01.09.2020 '!J69-'мб 01.09.2020'!J69</f>
        <v>1.2575000000000003</v>
      </c>
      <c r="K69" s="1">
        <f>'свод  01.09.2020 '!K69-'мб 01.09.2020'!K69</f>
        <v>1.08</v>
      </c>
      <c r="L69" s="1">
        <v>17697</v>
      </c>
      <c r="M69" s="2">
        <f t="shared" si="15"/>
        <v>22253.977500000005</v>
      </c>
      <c r="N69" s="2">
        <f t="shared" si="7"/>
        <v>19112.760000000002</v>
      </c>
      <c r="O69" s="1">
        <v>633</v>
      </c>
      <c r="P69" s="1">
        <v>341</v>
      </c>
      <c r="Q69" s="5">
        <f t="shared" si="24"/>
        <v>974</v>
      </c>
      <c r="R69" s="3">
        <f t="shared" si="16"/>
        <v>0.87916666666666665</v>
      </c>
      <c r="S69" s="3">
        <f t="shared" si="26"/>
        <v>0.35520833333333335</v>
      </c>
      <c r="T69" s="3">
        <f t="shared" si="27"/>
        <v>1.234375</v>
      </c>
      <c r="U69" s="2">
        <f t="shared" si="19"/>
        <v>19564.955218750005</v>
      </c>
      <c r="V69" s="2">
        <f t="shared" si="20"/>
        <v>6789.011625000001</v>
      </c>
      <c r="W69" s="2">
        <f t="shared" si="21"/>
        <v>26353.966843750008</v>
      </c>
      <c r="X69" s="4"/>
      <c r="Y69" s="1"/>
      <c r="Z69" s="2"/>
      <c r="AA69" s="1"/>
      <c r="AB69" s="1"/>
      <c r="AC69" s="1"/>
      <c r="AD69" s="1"/>
      <c r="AE69" s="1"/>
      <c r="AF69" s="2"/>
      <c r="AG69" s="4">
        <f t="shared" si="28"/>
        <v>0</v>
      </c>
      <c r="AH69" s="4">
        <f t="shared" si="11"/>
        <v>26353.966843750008</v>
      </c>
      <c r="AI69" s="4">
        <f t="shared" si="29"/>
        <v>2635.3966843750009</v>
      </c>
      <c r="AJ69" s="2">
        <f t="shared" si="23"/>
        <v>28989.36352812501</v>
      </c>
    </row>
    <row r="70" spans="2:37" s="49" customFormat="1" ht="31.5" x14ac:dyDescent="0.2">
      <c r="B70" s="1">
        <v>56</v>
      </c>
      <c r="C70" s="9" t="s">
        <v>44</v>
      </c>
      <c r="D70" s="9" t="s">
        <v>136</v>
      </c>
      <c r="E70" s="1" t="s">
        <v>0</v>
      </c>
      <c r="F70" s="67" t="s">
        <v>268</v>
      </c>
      <c r="G70" s="67"/>
      <c r="H70" s="1" t="s">
        <v>77</v>
      </c>
      <c r="I70" s="1">
        <v>5.31</v>
      </c>
      <c r="J70" s="67">
        <f>'свод  01.09.2020 '!J70-'мб 01.09.2020'!J70</f>
        <v>1.3274999999999997</v>
      </c>
      <c r="K70" s="1"/>
      <c r="L70" s="1">
        <v>17697</v>
      </c>
      <c r="M70" s="2">
        <f t="shared" si="15"/>
        <v>23492.767499999994</v>
      </c>
      <c r="N70" s="2">
        <f t="shared" si="7"/>
        <v>0</v>
      </c>
      <c r="O70" s="1">
        <v>1309</v>
      </c>
      <c r="P70" s="1"/>
      <c r="Q70" s="5">
        <f t="shared" si="24"/>
        <v>1309</v>
      </c>
      <c r="R70" s="3">
        <f t="shared" si="16"/>
        <v>1.8180555555555555</v>
      </c>
      <c r="S70" s="3">
        <f t="shared" si="26"/>
        <v>0</v>
      </c>
      <c r="T70" s="3">
        <f t="shared" si="27"/>
        <v>1.8180555555555555</v>
      </c>
      <c r="U70" s="2">
        <f t="shared" si="19"/>
        <v>42711.156468749992</v>
      </c>
      <c r="V70" s="2">
        <f t="shared" si="20"/>
        <v>0</v>
      </c>
      <c r="W70" s="2">
        <f t="shared" si="21"/>
        <v>42711.156468749992</v>
      </c>
      <c r="X70" s="4"/>
      <c r="Y70" s="1"/>
      <c r="Z70" s="2"/>
      <c r="AA70" s="1"/>
      <c r="AB70" s="1"/>
      <c r="AC70" s="1"/>
      <c r="AD70" s="1"/>
      <c r="AE70" s="1"/>
      <c r="AF70" s="2"/>
      <c r="AG70" s="4">
        <f t="shared" si="28"/>
        <v>0</v>
      </c>
      <c r="AH70" s="4">
        <f t="shared" si="11"/>
        <v>42711.156468749992</v>
      </c>
      <c r="AI70" s="4">
        <f t="shared" si="29"/>
        <v>4271.1156468749996</v>
      </c>
      <c r="AJ70" s="2">
        <f t="shared" si="23"/>
        <v>46982.27211562499</v>
      </c>
    </row>
    <row r="71" spans="2:37" s="49" customFormat="1" ht="47.25" x14ac:dyDescent="0.2">
      <c r="B71" s="77">
        <v>57</v>
      </c>
      <c r="C71" s="9" t="s">
        <v>56</v>
      </c>
      <c r="D71" s="9" t="s">
        <v>229</v>
      </c>
      <c r="E71" s="1" t="s">
        <v>0</v>
      </c>
      <c r="F71" s="67" t="s">
        <v>411</v>
      </c>
      <c r="G71" s="67"/>
      <c r="H71" s="1" t="s">
        <v>77</v>
      </c>
      <c r="I71" s="1">
        <v>5.31</v>
      </c>
      <c r="J71" s="67">
        <f>'свод  01.09.2020 '!J71-'мб 01.09.2020'!J71</f>
        <v>1.3274999999999997</v>
      </c>
      <c r="K71" s="1"/>
      <c r="L71" s="1">
        <v>17697</v>
      </c>
      <c r="M71" s="2">
        <f t="shared" si="15"/>
        <v>23492.767499999994</v>
      </c>
      <c r="N71" s="2">
        <f t="shared" si="7"/>
        <v>0</v>
      </c>
      <c r="O71" s="1">
        <v>837</v>
      </c>
      <c r="P71" s="1"/>
      <c r="Q71" s="5">
        <f t="shared" si="24"/>
        <v>837</v>
      </c>
      <c r="R71" s="3">
        <f t="shared" si="16"/>
        <v>1.1625000000000001</v>
      </c>
      <c r="S71" s="3">
        <f t="shared" si="26"/>
        <v>0</v>
      </c>
      <c r="T71" s="3">
        <f t="shared" si="27"/>
        <v>1.1625000000000001</v>
      </c>
      <c r="U71" s="2">
        <f t="shared" si="19"/>
        <v>27310.342218749996</v>
      </c>
      <c r="V71" s="2">
        <f t="shared" si="20"/>
        <v>0</v>
      </c>
      <c r="W71" s="2">
        <f t="shared" si="21"/>
        <v>27310.342218749996</v>
      </c>
      <c r="X71" s="4"/>
      <c r="Y71" s="1"/>
      <c r="Z71" s="2"/>
      <c r="AA71" s="1"/>
      <c r="AB71" s="1"/>
      <c r="AC71" s="1"/>
      <c r="AD71" s="1"/>
      <c r="AE71" s="1"/>
      <c r="AF71" s="2"/>
      <c r="AG71" s="4">
        <f t="shared" si="28"/>
        <v>0</v>
      </c>
      <c r="AH71" s="4">
        <f t="shared" si="11"/>
        <v>27310.342218749996</v>
      </c>
      <c r="AI71" s="4">
        <f t="shared" si="29"/>
        <v>2731.0342218749997</v>
      </c>
      <c r="AJ71" s="2">
        <f t="shared" si="23"/>
        <v>30041.376440624997</v>
      </c>
    </row>
    <row r="72" spans="2:37" s="49" customFormat="1" ht="31.5" x14ac:dyDescent="0.2">
      <c r="B72" s="1">
        <v>58</v>
      </c>
      <c r="C72" s="9" t="s">
        <v>58</v>
      </c>
      <c r="D72" s="9" t="s">
        <v>230</v>
      </c>
      <c r="E72" s="1" t="s">
        <v>0</v>
      </c>
      <c r="F72" s="67" t="s">
        <v>287</v>
      </c>
      <c r="G72" s="67"/>
      <c r="H72" s="1" t="s">
        <v>77</v>
      </c>
      <c r="I72" s="1">
        <v>5.21</v>
      </c>
      <c r="J72" s="67">
        <f>'свод  01.09.2020 '!J72-'мб 01.09.2020'!J72</f>
        <v>1.3025000000000002</v>
      </c>
      <c r="K72" s="1"/>
      <c r="L72" s="1">
        <v>17697</v>
      </c>
      <c r="M72" s="2">
        <f t="shared" si="15"/>
        <v>23050.342500000002</v>
      </c>
      <c r="N72" s="2">
        <f t="shared" si="7"/>
        <v>0</v>
      </c>
      <c r="O72" s="1">
        <v>1319</v>
      </c>
      <c r="P72" s="1"/>
      <c r="Q72" s="5">
        <f t="shared" si="24"/>
        <v>1319</v>
      </c>
      <c r="R72" s="3">
        <f t="shared" si="16"/>
        <v>1.8319444444444444</v>
      </c>
      <c r="S72" s="3">
        <f t="shared" si="26"/>
        <v>0</v>
      </c>
      <c r="T72" s="3">
        <f t="shared" si="27"/>
        <v>1.8319444444444444</v>
      </c>
      <c r="U72" s="2">
        <f t="shared" si="19"/>
        <v>42226.946885416677</v>
      </c>
      <c r="V72" s="2">
        <f t="shared" si="20"/>
        <v>0</v>
      </c>
      <c r="W72" s="2">
        <f t="shared" si="21"/>
        <v>42226.946885416677</v>
      </c>
      <c r="X72" s="4"/>
      <c r="Y72" s="1"/>
      <c r="Z72" s="2"/>
      <c r="AA72" s="1"/>
      <c r="AB72" s="1"/>
      <c r="AC72" s="2"/>
      <c r="AD72" s="1"/>
      <c r="AE72" s="1"/>
      <c r="AF72" s="2"/>
      <c r="AG72" s="4">
        <f t="shared" si="28"/>
        <v>0</v>
      </c>
      <c r="AH72" s="4">
        <f t="shared" si="11"/>
        <v>42226.946885416677</v>
      </c>
      <c r="AI72" s="4">
        <f t="shared" si="29"/>
        <v>4222.6946885416683</v>
      </c>
      <c r="AJ72" s="2">
        <f t="shared" si="23"/>
        <v>46449.641573958346</v>
      </c>
    </row>
    <row r="73" spans="2:37" s="49" customFormat="1" ht="31.5" x14ac:dyDescent="0.2">
      <c r="B73" s="77">
        <v>59</v>
      </c>
      <c r="C73" s="9" t="s">
        <v>59</v>
      </c>
      <c r="D73" s="9" t="s">
        <v>137</v>
      </c>
      <c r="E73" s="1" t="s">
        <v>0</v>
      </c>
      <c r="F73" s="67" t="s">
        <v>412</v>
      </c>
      <c r="G73" s="67"/>
      <c r="H73" s="1" t="s">
        <v>77</v>
      </c>
      <c r="I73" s="1">
        <v>5.31</v>
      </c>
      <c r="J73" s="67">
        <f>'свод  01.09.2020 '!J73-'мб 01.09.2020'!J73</f>
        <v>1.3274999999999997</v>
      </c>
      <c r="K73" s="1"/>
      <c r="L73" s="1">
        <v>17697</v>
      </c>
      <c r="M73" s="2">
        <f t="shared" si="15"/>
        <v>23492.767499999994</v>
      </c>
      <c r="N73" s="2">
        <f t="shared" si="7"/>
        <v>0</v>
      </c>
      <c r="O73" s="1">
        <v>1252</v>
      </c>
      <c r="P73" s="1"/>
      <c r="Q73" s="5">
        <f t="shared" si="24"/>
        <v>1252</v>
      </c>
      <c r="R73" s="3">
        <f t="shared" si="16"/>
        <v>1.7388888888888889</v>
      </c>
      <c r="S73" s="3">
        <f t="shared" si="26"/>
        <v>0</v>
      </c>
      <c r="T73" s="3">
        <f t="shared" si="27"/>
        <v>1.7388888888888889</v>
      </c>
      <c r="U73" s="2">
        <f t="shared" si="19"/>
        <v>40851.312374999994</v>
      </c>
      <c r="V73" s="2">
        <f t="shared" si="20"/>
        <v>0</v>
      </c>
      <c r="W73" s="2">
        <f t="shared" si="21"/>
        <v>40851.312374999994</v>
      </c>
      <c r="X73" s="4"/>
      <c r="Y73" s="1"/>
      <c r="Z73" s="2"/>
      <c r="AA73" s="1"/>
      <c r="AB73" s="1"/>
      <c r="AC73" s="2"/>
      <c r="AD73" s="1"/>
      <c r="AE73" s="1"/>
      <c r="AF73" s="2"/>
      <c r="AG73" s="4">
        <f t="shared" si="28"/>
        <v>0</v>
      </c>
      <c r="AH73" s="4">
        <f t="shared" si="11"/>
        <v>40851.312374999994</v>
      </c>
      <c r="AI73" s="4">
        <f t="shared" si="29"/>
        <v>4085.1312374999998</v>
      </c>
      <c r="AJ73" s="2">
        <f t="shared" si="23"/>
        <v>44936.443612499992</v>
      </c>
    </row>
    <row r="74" spans="2:37" s="49" customFormat="1" ht="25.5" customHeight="1" x14ac:dyDescent="0.2">
      <c r="B74" s="1">
        <v>60</v>
      </c>
      <c r="C74" s="9" t="s">
        <v>55</v>
      </c>
      <c r="D74" s="9" t="s">
        <v>138</v>
      </c>
      <c r="E74" s="1" t="s">
        <v>0</v>
      </c>
      <c r="F74" s="67" t="s">
        <v>364</v>
      </c>
      <c r="G74" s="67"/>
      <c r="H74" s="1" t="s">
        <v>89</v>
      </c>
      <c r="I74" s="1">
        <v>5.31</v>
      </c>
      <c r="J74" s="67">
        <f>'свод  01.09.2020 '!J74-'мб 01.09.2020'!J74</f>
        <v>0</v>
      </c>
      <c r="K74" s="1"/>
      <c r="L74" s="1">
        <v>17697</v>
      </c>
      <c r="M74" s="2">
        <f t="shared" si="15"/>
        <v>0</v>
      </c>
      <c r="N74" s="2">
        <f t="shared" si="7"/>
        <v>0</v>
      </c>
      <c r="O74" s="1">
        <v>0</v>
      </c>
      <c r="P74" s="1">
        <v>0</v>
      </c>
      <c r="Q74" s="5">
        <f t="shared" si="24"/>
        <v>0</v>
      </c>
      <c r="R74" s="3">
        <f t="shared" si="16"/>
        <v>0</v>
      </c>
      <c r="S74" s="3">
        <f t="shared" si="26"/>
        <v>0</v>
      </c>
      <c r="T74" s="3">
        <f t="shared" si="27"/>
        <v>0</v>
      </c>
      <c r="U74" s="2">
        <f t="shared" si="19"/>
        <v>0</v>
      </c>
      <c r="V74" s="2">
        <f t="shared" si="20"/>
        <v>0</v>
      </c>
      <c r="W74" s="2">
        <f t="shared" si="21"/>
        <v>0</v>
      </c>
      <c r="X74" s="4"/>
      <c r="Y74" s="1"/>
      <c r="Z74" s="2"/>
      <c r="AA74" s="1"/>
      <c r="AB74" s="1"/>
      <c r="AC74" s="2"/>
      <c r="AD74" s="1"/>
      <c r="AE74" s="1"/>
      <c r="AF74" s="2"/>
      <c r="AG74" s="4">
        <f t="shared" si="28"/>
        <v>0</v>
      </c>
      <c r="AH74" s="4">
        <f t="shared" si="11"/>
        <v>0</v>
      </c>
      <c r="AI74" s="4">
        <f t="shared" si="29"/>
        <v>0</v>
      </c>
      <c r="AJ74" s="2">
        <f t="shared" si="23"/>
        <v>0</v>
      </c>
    </row>
    <row r="75" spans="2:37" s="49" customFormat="1" ht="31.5" x14ac:dyDescent="0.2">
      <c r="B75" s="77">
        <v>61</v>
      </c>
      <c r="C75" s="9" t="s">
        <v>38</v>
      </c>
      <c r="D75" s="9" t="s">
        <v>202</v>
      </c>
      <c r="E75" s="1" t="s">
        <v>0</v>
      </c>
      <c r="F75" s="67" t="s">
        <v>281</v>
      </c>
      <c r="G75" s="67"/>
      <c r="H75" s="1" t="s">
        <v>77</v>
      </c>
      <c r="I75" s="1">
        <v>5.31</v>
      </c>
      <c r="J75" s="67">
        <f>'свод  01.09.2020 '!J75-'мб 01.09.2020'!J75</f>
        <v>1.3274999999999997</v>
      </c>
      <c r="K75" s="1"/>
      <c r="L75" s="1">
        <v>17697</v>
      </c>
      <c r="M75" s="2">
        <f t="shared" si="15"/>
        <v>23492.767499999994</v>
      </c>
      <c r="N75" s="2">
        <f t="shared" si="7"/>
        <v>0</v>
      </c>
      <c r="O75" s="1">
        <v>527</v>
      </c>
      <c r="P75" s="1"/>
      <c r="Q75" s="5">
        <f t="shared" si="24"/>
        <v>527</v>
      </c>
      <c r="R75" s="3">
        <f t="shared" si="16"/>
        <v>0.7319444444444444</v>
      </c>
      <c r="S75" s="3">
        <f t="shared" si="26"/>
        <v>0</v>
      </c>
      <c r="T75" s="3">
        <f t="shared" si="27"/>
        <v>0.7319444444444444</v>
      </c>
      <c r="U75" s="2">
        <f t="shared" si="19"/>
        <v>17195.400656249996</v>
      </c>
      <c r="V75" s="2">
        <f t="shared" si="20"/>
        <v>0</v>
      </c>
      <c r="W75" s="2">
        <f t="shared" si="21"/>
        <v>17195.400656249996</v>
      </c>
      <c r="X75" s="4"/>
      <c r="Y75" s="1"/>
      <c r="Z75" s="2"/>
      <c r="AA75" s="1"/>
      <c r="AB75" s="1"/>
      <c r="AC75" s="1"/>
      <c r="AD75" s="1"/>
      <c r="AE75" s="1"/>
      <c r="AF75" s="2"/>
      <c r="AG75" s="4">
        <f t="shared" si="28"/>
        <v>0</v>
      </c>
      <c r="AH75" s="4">
        <f t="shared" si="11"/>
        <v>17195.400656249996</v>
      </c>
      <c r="AI75" s="4">
        <f t="shared" si="29"/>
        <v>1719.5400656249997</v>
      </c>
      <c r="AJ75" s="2">
        <f t="shared" si="23"/>
        <v>18914.940721874995</v>
      </c>
    </row>
    <row r="76" spans="2:37" s="49" customFormat="1" ht="31.5" x14ac:dyDescent="0.2">
      <c r="B76" s="1">
        <v>62</v>
      </c>
      <c r="C76" s="9" t="s">
        <v>60</v>
      </c>
      <c r="D76" s="9" t="s">
        <v>139</v>
      </c>
      <c r="E76" s="1" t="s">
        <v>0</v>
      </c>
      <c r="F76" s="67" t="s">
        <v>310</v>
      </c>
      <c r="G76" s="67"/>
      <c r="H76" s="1" t="s">
        <v>77</v>
      </c>
      <c r="I76" s="1">
        <v>5.12</v>
      </c>
      <c r="J76" s="67">
        <f>'свод  01.09.2020 '!J76-'мб 01.09.2020'!J76</f>
        <v>1.3025000000000002</v>
      </c>
      <c r="K76" s="1"/>
      <c r="L76" s="1">
        <v>17697</v>
      </c>
      <c r="M76" s="2">
        <f t="shared" si="15"/>
        <v>23050.342500000002</v>
      </c>
      <c r="N76" s="2">
        <f t="shared" si="7"/>
        <v>0</v>
      </c>
      <c r="O76" s="1">
        <v>982</v>
      </c>
      <c r="P76" s="1"/>
      <c r="Q76" s="5">
        <f t="shared" si="24"/>
        <v>982</v>
      </c>
      <c r="R76" s="3">
        <f t="shared" si="16"/>
        <v>1.3638888888888889</v>
      </c>
      <c r="S76" s="3">
        <f t="shared" si="26"/>
        <v>0</v>
      </c>
      <c r="T76" s="3">
        <f t="shared" si="27"/>
        <v>1.3638888888888889</v>
      </c>
      <c r="U76" s="2">
        <f t="shared" si="19"/>
        <v>31438.10602083334</v>
      </c>
      <c r="V76" s="2">
        <f t="shared" si="20"/>
        <v>0</v>
      </c>
      <c r="W76" s="2">
        <f t="shared" si="21"/>
        <v>31438.10602083334</v>
      </c>
      <c r="X76" s="4"/>
      <c r="Y76" s="1"/>
      <c r="Z76" s="2"/>
      <c r="AA76" s="1"/>
      <c r="AB76" s="1"/>
      <c r="AC76" s="1"/>
      <c r="AD76" s="1"/>
      <c r="AE76" s="1"/>
      <c r="AF76" s="2"/>
      <c r="AG76" s="4">
        <f t="shared" si="28"/>
        <v>0</v>
      </c>
      <c r="AH76" s="4">
        <f t="shared" si="11"/>
        <v>31438.10602083334</v>
      </c>
      <c r="AI76" s="4">
        <f t="shared" si="29"/>
        <v>3143.8106020833343</v>
      </c>
      <c r="AJ76" s="2">
        <f t="shared" si="23"/>
        <v>34581.916622916673</v>
      </c>
    </row>
    <row r="77" spans="2:37" s="51" customFormat="1" ht="51.75" customHeight="1" x14ac:dyDescent="0.2">
      <c r="B77" s="77">
        <v>63</v>
      </c>
      <c r="C77" s="9" t="s">
        <v>37</v>
      </c>
      <c r="D77" s="9" t="s">
        <v>231</v>
      </c>
      <c r="E77" s="1" t="s">
        <v>0</v>
      </c>
      <c r="F77" s="49" t="s">
        <v>279</v>
      </c>
      <c r="G77" s="67" t="s">
        <v>30</v>
      </c>
      <c r="H77" s="1" t="s">
        <v>81</v>
      </c>
      <c r="I77" s="1">
        <v>5.12</v>
      </c>
      <c r="J77" s="67">
        <f>'свод  01.09.2020 '!J77-'мб 01.09.2020'!J77</f>
        <v>1.3025000000000002</v>
      </c>
      <c r="K77" s="1">
        <f>'свод  01.09.2020 '!K77-'мб 01.09.2020'!K77</f>
        <v>1.17</v>
      </c>
      <c r="L77" s="1">
        <v>17697</v>
      </c>
      <c r="M77" s="2">
        <f t="shared" si="15"/>
        <v>23050.342500000002</v>
      </c>
      <c r="N77" s="2">
        <f t="shared" si="7"/>
        <v>20705.489999999998</v>
      </c>
      <c r="O77" s="1">
        <v>1001</v>
      </c>
      <c r="P77" s="1">
        <v>412</v>
      </c>
      <c r="Q77" s="5">
        <f t="shared" si="24"/>
        <v>1413</v>
      </c>
      <c r="R77" s="3">
        <f t="shared" si="16"/>
        <v>1.3902777777777777</v>
      </c>
      <c r="S77" s="3">
        <f t="shared" si="26"/>
        <v>0.42916666666666664</v>
      </c>
      <c r="T77" s="3">
        <f t="shared" si="27"/>
        <v>1.8194444444444444</v>
      </c>
      <c r="U77" s="2">
        <f t="shared" si="19"/>
        <v>32046.378947916673</v>
      </c>
      <c r="V77" s="2">
        <f t="shared" si="20"/>
        <v>8886.1061249999984</v>
      </c>
      <c r="W77" s="2">
        <f t="shared" si="21"/>
        <v>40932.485072916672</v>
      </c>
      <c r="X77" s="4"/>
      <c r="Y77" s="1"/>
      <c r="Z77" s="2"/>
      <c r="AA77" s="1"/>
      <c r="AB77" s="1"/>
      <c r="AC77" s="1"/>
      <c r="AD77" s="1"/>
      <c r="AE77" s="1"/>
      <c r="AF77" s="2"/>
      <c r="AG77" s="4">
        <f t="shared" si="28"/>
        <v>0</v>
      </c>
      <c r="AH77" s="4">
        <f t="shared" si="11"/>
        <v>40932.485072916672</v>
      </c>
      <c r="AI77" s="4">
        <f t="shared" si="29"/>
        <v>4093.2485072916675</v>
      </c>
      <c r="AJ77" s="2">
        <f t="shared" si="23"/>
        <v>45025.73358020834</v>
      </c>
      <c r="AK77" s="49"/>
    </row>
    <row r="78" spans="2:37" s="49" customFormat="1" ht="31.5" x14ac:dyDescent="0.2">
      <c r="B78" s="1">
        <v>64</v>
      </c>
      <c r="C78" s="9" t="s">
        <v>28</v>
      </c>
      <c r="D78" s="9" t="s">
        <v>232</v>
      </c>
      <c r="E78" s="1" t="s">
        <v>71</v>
      </c>
      <c r="F78" s="67" t="s">
        <v>267</v>
      </c>
      <c r="G78" s="67" t="s">
        <v>110</v>
      </c>
      <c r="H78" s="1" t="s">
        <v>79</v>
      </c>
      <c r="I78" s="1"/>
      <c r="J78" s="67">
        <f>'свод  01.09.2020 '!J78-'мб 01.09.2020'!J78</f>
        <v>0</v>
      </c>
      <c r="K78" s="1">
        <f>'свод  01.09.2020 '!K78-'мб 01.09.2020'!K78</f>
        <v>0.85999999999999943</v>
      </c>
      <c r="L78" s="1">
        <v>17697</v>
      </c>
      <c r="M78" s="2">
        <f t="shared" si="15"/>
        <v>0</v>
      </c>
      <c r="N78" s="2">
        <f t="shared" si="7"/>
        <v>15219.419999999989</v>
      </c>
      <c r="O78" s="1"/>
      <c r="P78" s="1">
        <v>1786</v>
      </c>
      <c r="Q78" s="5">
        <f t="shared" si="24"/>
        <v>1786</v>
      </c>
      <c r="R78" s="3">
        <f t="shared" si="16"/>
        <v>0</v>
      </c>
      <c r="S78" s="3">
        <f t="shared" si="26"/>
        <v>1.8604166666666666</v>
      </c>
      <c r="T78" s="3">
        <f t="shared" si="27"/>
        <v>1.8604166666666666</v>
      </c>
      <c r="U78" s="2">
        <f t="shared" si="19"/>
        <v>0</v>
      </c>
      <c r="V78" s="2">
        <f t="shared" si="20"/>
        <v>28314.462624999978</v>
      </c>
      <c r="W78" s="2">
        <f t="shared" si="21"/>
        <v>28314.462624999978</v>
      </c>
      <c r="X78" s="4"/>
      <c r="Y78" s="1"/>
      <c r="Z78" s="2"/>
      <c r="AA78" s="1"/>
      <c r="AB78" s="1"/>
      <c r="AC78" s="2"/>
      <c r="AD78" s="1"/>
      <c r="AE78" s="1"/>
      <c r="AF78" s="2"/>
      <c r="AG78" s="4">
        <f t="shared" si="28"/>
        <v>0</v>
      </c>
      <c r="AH78" s="4">
        <f t="shared" si="11"/>
        <v>28314.462624999978</v>
      </c>
      <c r="AI78" s="4">
        <f t="shared" si="29"/>
        <v>2831.4462624999978</v>
      </c>
      <c r="AJ78" s="2">
        <f t="shared" si="23"/>
        <v>31145.908887499976</v>
      </c>
    </row>
    <row r="79" spans="2:37" s="51" customFormat="1" ht="47.25" x14ac:dyDescent="0.2">
      <c r="B79" s="77">
        <v>65</v>
      </c>
      <c r="C79" s="9" t="s">
        <v>233</v>
      </c>
      <c r="D79" s="9" t="s">
        <v>203</v>
      </c>
      <c r="E79" s="1" t="s">
        <v>0</v>
      </c>
      <c r="F79" s="67" t="s">
        <v>365</v>
      </c>
      <c r="G79" s="67" t="s">
        <v>30</v>
      </c>
      <c r="H79" s="1" t="s">
        <v>81</v>
      </c>
      <c r="I79" s="1">
        <v>5.31</v>
      </c>
      <c r="J79" s="67">
        <f>'свод  01.09.2020 '!J79-'мб 01.09.2020'!J79</f>
        <v>1.3274999999999997</v>
      </c>
      <c r="K79" s="1">
        <f>'свод  01.09.2020 '!K79-'мб 01.09.2020'!K79</f>
        <v>1.1900000000000004</v>
      </c>
      <c r="L79" s="1">
        <v>17697</v>
      </c>
      <c r="M79" s="2">
        <f t="shared" si="15"/>
        <v>23492.767499999994</v>
      </c>
      <c r="N79" s="2">
        <f t="shared" si="7"/>
        <v>21059.430000000008</v>
      </c>
      <c r="O79" s="1">
        <v>716</v>
      </c>
      <c r="P79" s="1">
        <v>511</v>
      </c>
      <c r="Q79" s="5">
        <f t="shared" si="24"/>
        <v>1227</v>
      </c>
      <c r="R79" s="3">
        <f t="shared" si="16"/>
        <v>0.99444444444444446</v>
      </c>
      <c r="S79" s="3">
        <f t="shared" si="26"/>
        <v>0.53229166666666672</v>
      </c>
      <c r="T79" s="3">
        <f t="shared" si="27"/>
        <v>1.5267361111111111</v>
      </c>
      <c r="U79" s="2">
        <f t="shared" si="19"/>
        <v>23362.252124999995</v>
      </c>
      <c r="V79" s="2">
        <f t="shared" si="20"/>
        <v>11209.759093750003</v>
      </c>
      <c r="W79" s="2">
        <f t="shared" si="21"/>
        <v>34572.011218749998</v>
      </c>
      <c r="X79" s="4"/>
      <c r="Y79" s="1"/>
      <c r="Z79" s="2"/>
      <c r="AA79" s="1"/>
      <c r="AB79" s="1"/>
      <c r="AC79" s="1"/>
      <c r="AD79" s="1"/>
      <c r="AE79" s="1"/>
      <c r="AF79" s="2"/>
      <c r="AG79" s="4">
        <f t="shared" si="28"/>
        <v>0</v>
      </c>
      <c r="AH79" s="4">
        <f t="shared" ref="AH79:AH108" si="30">AG79+W79</f>
        <v>34572.011218749998</v>
      </c>
      <c r="AI79" s="4">
        <f t="shared" si="29"/>
        <v>3457.2011218749999</v>
      </c>
      <c r="AJ79" s="2">
        <f t="shared" si="23"/>
        <v>38029.212340624996</v>
      </c>
      <c r="AK79" s="49"/>
    </row>
    <row r="80" spans="2:37" s="49" customFormat="1" ht="32.25" customHeight="1" x14ac:dyDescent="0.2">
      <c r="B80" s="1">
        <v>66</v>
      </c>
      <c r="C80" s="9" t="s">
        <v>234</v>
      </c>
      <c r="D80" s="9" t="s">
        <v>140</v>
      </c>
      <c r="E80" s="1" t="s">
        <v>0</v>
      </c>
      <c r="F80" s="67" t="s">
        <v>288</v>
      </c>
      <c r="G80" s="67" t="s">
        <v>30</v>
      </c>
      <c r="H80" s="1" t="s">
        <v>77</v>
      </c>
      <c r="I80" s="1"/>
      <c r="J80" s="67">
        <f>'свод  01.09.2020 '!J80-'мб 01.09.2020'!J80</f>
        <v>1.3274999999999997</v>
      </c>
      <c r="K80" s="1"/>
      <c r="L80" s="1">
        <v>17697</v>
      </c>
      <c r="M80" s="2">
        <f t="shared" si="15"/>
        <v>23492.767499999994</v>
      </c>
      <c r="N80" s="2">
        <f t="shared" ref="N80:N107" si="31">K80*L80</f>
        <v>0</v>
      </c>
      <c r="O80" s="1">
        <v>222</v>
      </c>
      <c r="P80" s="1"/>
      <c r="Q80" s="5">
        <f t="shared" si="24"/>
        <v>222</v>
      </c>
      <c r="R80" s="3">
        <f t="shared" si="16"/>
        <v>0.30833333333333335</v>
      </c>
      <c r="S80" s="3">
        <f t="shared" si="26"/>
        <v>0</v>
      </c>
      <c r="T80" s="3">
        <f t="shared" si="27"/>
        <v>0.30833333333333335</v>
      </c>
      <c r="U80" s="2">
        <f t="shared" si="19"/>
        <v>7243.6033124999985</v>
      </c>
      <c r="V80" s="2">
        <f t="shared" si="20"/>
        <v>0</v>
      </c>
      <c r="W80" s="2">
        <f t="shared" si="21"/>
        <v>7243.6033124999985</v>
      </c>
      <c r="X80" s="4"/>
      <c r="Y80" s="1"/>
      <c r="Z80" s="2"/>
      <c r="AA80" s="1"/>
      <c r="AB80" s="1"/>
      <c r="AC80" s="1"/>
      <c r="AD80" s="1"/>
      <c r="AE80" s="1"/>
      <c r="AF80" s="2"/>
      <c r="AG80" s="4">
        <f t="shared" si="28"/>
        <v>0</v>
      </c>
      <c r="AH80" s="4">
        <f t="shared" si="30"/>
        <v>7243.6033124999985</v>
      </c>
      <c r="AI80" s="4"/>
      <c r="AJ80" s="2">
        <f t="shared" si="23"/>
        <v>7243.6033124999985</v>
      </c>
    </row>
    <row r="81" spans="1:40" s="49" customFormat="1" ht="24.75" customHeight="1" x14ac:dyDescent="0.2">
      <c r="B81" s="77">
        <v>67</v>
      </c>
      <c r="C81" s="9" t="s">
        <v>326</v>
      </c>
      <c r="D81" s="9" t="s">
        <v>327</v>
      </c>
      <c r="E81" s="1" t="s">
        <v>0</v>
      </c>
      <c r="F81" s="67" t="s">
        <v>289</v>
      </c>
      <c r="G81" s="67" t="s">
        <v>30</v>
      </c>
      <c r="H81" s="1" t="s">
        <v>399</v>
      </c>
      <c r="I81" s="1">
        <v>4.4000000000000004</v>
      </c>
      <c r="J81" s="67">
        <f>'свод  01.09.2020 '!J81-'мб 01.09.2020'!J81</f>
        <v>0</v>
      </c>
      <c r="K81" s="1">
        <f>'свод  01.09.2020 '!K81-'мб 01.09.2020'!K81</f>
        <v>1.1600000000000001</v>
      </c>
      <c r="L81" s="1">
        <v>17697</v>
      </c>
      <c r="M81" s="2">
        <f t="shared" si="15"/>
        <v>0</v>
      </c>
      <c r="N81" s="2">
        <f t="shared" si="31"/>
        <v>20528.520000000004</v>
      </c>
      <c r="O81" s="1"/>
      <c r="P81" s="1">
        <v>924</v>
      </c>
      <c r="Q81" s="5">
        <f t="shared" si="24"/>
        <v>924</v>
      </c>
      <c r="R81" s="3">
        <f t="shared" si="16"/>
        <v>0</v>
      </c>
      <c r="S81" s="3">
        <f t="shared" si="26"/>
        <v>0.96250000000000002</v>
      </c>
      <c r="T81" s="3">
        <f t="shared" si="27"/>
        <v>0.96250000000000002</v>
      </c>
      <c r="U81" s="2">
        <f t="shared" si="19"/>
        <v>0</v>
      </c>
      <c r="V81" s="2">
        <f t="shared" si="20"/>
        <v>19758.700500000003</v>
      </c>
      <c r="W81" s="2">
        <f t="shared" si="21"/>
        <v>19758.700500000003</v>
      </c>
      <c r="X81" s="4"/>
      <c r="Y81" s="1"/>
      <c r="Z81" s="2"/>
      <c r="AA81" s="1"/>
      <c r="AB81" s="1"/>
      <c r="AC81" s="1"/>
      <c r="AD81" s="1"/>
      <c r="AE81" s="1"/>
      <c r="AF81" s="2"/>
      <c r="AG81" s="4">
        <f t="shared" si="28"/>
        <v>0</v>
      </c>
      <c r="AH81" s="4">
        <f t="shared" si="30"/>
        <v>19758.700500000003</v>
      </c>
      <c r="AI81" s="4">
        <f t="shared" ref="AI81:AI108" si="32">W81*10%</f>
        <v>1975.8700500000004</v>
      </c>
      <c r="AJ81" s="2">
        <f t="shared" si="23"/>
        <v>21734.570550000004</v>
      </c>
    </row>
    <row r="82" spans="1:40" s="49" customFormat="1" ht="33" customHeight="1" x14ac:dyDescent="0.2">
      <c r="B82" s="1">
        <v>68</v>
      </c>
      <c r="C82" s="9" t="s">
        <v>328</v>
      </c>
      <c r="D82" s="9" t="s">
        <v>329</v>
      </c>
      <c r="E82" s="1" t="s">
        <v>0</v>
      </c>
      <c r="F82" s="67" t="s">
        <v>366</v>
      </c>
      <c r="G82" s="67"/>
      <c r="H82" s="1" t="s">
        <v>77</v>
      </c>
      <c r="I82" s="1">
        <v>5.12</v>
      </c>
      <c r="J82" s="67">
        <f>'свод  01.09.2020 '!J82-'мб 01.09.2020'!J82</f>
        <v>1.3274999999999997</v>
      </c>
      <c r="K82" s="1"/>
      <c r="L82" s="1">
        <v>17697</v>
      </c>
      <c r="M82" s="2">
        <f t="shared" si="15"/>
        <v>23492.767499999994</v>
      </c>
      <c r="N82" s="2">
        <f t="shared" si="31"/>
        <v>0</v>
      </c>
      <c r="O82" s="1">
        <v>190</v>
      </c>
      <c r="P82" s="1"/>
      <c r="Q82" s="5">
        <f t="shared" si="24"/>
        <v>190</v>
      </c>
      <c r="R82" s="3">
        <f t="shared" si="16"/>
        <v>0.2638888888888889</v>
      </c>
      <c r="S82" s="3">
        <f t="shared" si="26"/>
        <v>0</v>
      </c>
      <c r="T82" s="3">
        <f t="shared" si="27"/>
        <v>0.2638888888888889</v>
      </c>
      <c r="U82" s="2">
        <f t="shared" si="19"/>
        <v>6199.4803124999989</v>
      </c>
      <c r="V82" s="2">
        <f t="shared" si="20"/>
        <v>0</v>
      </c>
      <c r="W82" s="2">
        <f t="shared" si="21"/>
        <v>6199.4803124999989</v>
      </c>
      <c r="X82" s="4"/>
      <c r="Y82" s="1"/>
      <c r="Z82" s="2"/>
      <c r="AA82" s="1"/>
      <c r="AB82" s="1"/>
      <c r="AC82" s="1"/>
      <c r="AD82" s="1"/>
      <c r="AE82" s="1"/>
      <c r="AF82" s="2"/>
      <c r="AG82" s="4">
        <f t="shared" si="28"/>
        <v>0</v>
      </c>
      <c r="AH82" s="4">
        <f t="shared" si="30"/>
        <v>6199.4803124999989</v>
      </c>
      <c r="AI82" s="4">
        <f t="shared" si="32"/>
        <v>619.94803124999999</v>
      </c>
      <c r="AJ82" s="2">
        <f t="shared" si="23"/>
        <v>6819.4283437499989</v>
      </c>
    </row>
    <row r="83" spans="1:40" s="49" customFormat="1" ht="31.5" x14ac:dyDescent="0.2">
      <c r="B83" s="77">
        <v>69</v>
      </c>
      <c r="C83" s="9" t="s">
        <v>39</v>
      </c>
      <c r="D83" s="9" t="s">
        <v>141</v>
      </c>
      <c r="E83" s="1" t="s">
        <v>0</v>
      </c>
      <c r="F83" s="67" t="s">
        <v>367</v>
      </c>
      <c r="G83" s="67"/>
      <c r="H83" s="1" t="s">
        <v>77</v>
      </c>
      <c r="I83" s="1">
        <v>4.4000000000000004</v>
      </c>
      <c r="J83" s="67">
        <f>'свод  01.09.2020 '!J83-'мб 01.09.2020'!J83</f>
        <v>1.1425000000000001</v>
      </c>
      <c r="K83" s="1"/>
      <c r="L83" s="1">
        <v>17697</v>
      </c>
      <c r="M83" s="2">
        <f t="shared" si="15"/>
        <v>20218.822500000002</v>
      </c>
      <c r="N83" s="2">
        <f t="shared" si="31"/>
        <v>0</v>
      </c>
      <c r="O83" s="1">
        <v>448</v>
      </c>
      <c r="P83" s="1"/>
      <c r="Q83" s="5">
        <f t="shared" si="24"/>
        <v>448</v>
      </c>
      <c r="R83" s="3">
        <f t="shared" si="16"/>
        <v>0.62222222222222223</v>
      </c>
      <c r="S83" s="3">
        <f t="shared" si="26"/>
        <v>0</v>
      </c>
      <c r="T83" s="3">
        <f t="shared" si="27"/>
        <v>0.62222222222222223</v>
      </c>
      <c r="U83" s="2">
        <f t="shared" si="19"/>
        <v>12580.600666666669</v>
      </c>
      <c r="V83" s="2">
        <f t="shared" si="20"/>
        <v>0</v>
      </c>
      <c r="W83" s="2">
        <f t="shared" si="21"/>
        <v>12580.600666666669</v>
      </c>
      <c r="X83" s="4"/>
      <c r="Y83" s="1"/>
      <c r="Z83" s="2"/>
      <c r="AA83" s="1"/>
      <c r="AB83" s="1"/>
      <c r="AC83" s="1"/>
      <c r="AD83" s="1"/>
      <c r="AE83" s="1"/>
      <c r="AF83" s="2"/>
      <c r="AG83" s="4">
        <f t="shared" si="28"/>
        <v>0</v>
      </c>
      <c r="AH83" s="4">
        <f t="shared" si="30"/>
        <v>12580.600666666669</v>
      </c>
      <c r="AI83" s="4">
        <f t="shared" si="32"/>
        <v>1258.0600666666669</v>
      </c>
      <c r="AJ83" s="2">
        <f t="shared" si="23"/>
        <v>13838.660733333336</v>
      </c>
    </row>
    <row r="84" spans="1:40" s="49" customFormat="1" ht="31.5" x14ac:dyDescent="0.2">
      <c r="B84" s="1">
        <v>70</v>
      </c>
      <c r="C84" s="9" t="s">
        <v>39</v>
      </c>
      <c r="D84" s="9" t="s">
        <v>204</v>
      </c>
      <c r="E84" s="1" t="s">
        <v>0</v>
      </c>
      <c r="F84" s="67" t="s">
        <v>255</v>
      </c>
      <c r="G84" s="67"/>
      <c r="H84" s="1" t="s">
        <v>77</v>
      </c>
      <c r="I84" s="1">
        <v>5.12</v>
      </c>
      <c r="J84" s="67">
        <f>'свод  01.09.2020 '!J84-'мб 01.09.2020'!J84</f>
        <v>1.3025000000000002</v>
      </c>
      <c r="K84" s="1"/>
      <c r="L84" s="1">
        <v>17697</v>
      </c>
      <c r="M84" s="2">
        <f t="shared" si="15"/>
        <v>23050.342500000002</v>
      </c>
      <c r="N84" s="2">
        <f t="shared" si="31"/>
        <v>0</v>
      </c>
      <c r="O84" s="1">
        <v>943</v>
      </c>
      <c r="P84" s="1"/>
      <c r="Q84" s="5">
        <f t="shared" si="24"/>
        <v>943</v>
      </c>
      <c r="R84" s="3">
        <f t="shared" si="16"/>
        <v>1.3097222222222222</v>
      </c>
      <c r="S84" s="3">
        <f t="shared" si="26"/>
        <v>0</v>
      </c>
      <c r="T84" s="3">
        <f t="shared" si="27"/>
        <v>1.3097222222222222</v>
      </c>
      <c r="U84" s="2">
        <f t="shared" si="19"/>
        <v>30189.545802083339</v>
      </c>
      <c r="V84" s="2">
        <f t="shared" si="20"/>
        <v>0</v>
      </c>
      <c r="W84" s="2">
        <f t="shared" si="21"/>
        <v>30189.545802083339</v>
      </c>
      <c r="X84" s="4"/>
      <c r="Y84" s="1"/>
      <c r="Z84" s="2"/>
      <c r="AA84" s="1"/>
      <c r="AB84" s="1"/>
      <c r="AC84" s="1"/>
      <c r="AD84" s="1"/>
      <c r="AE84" s="1"/>
      <c r="AF84" s="2"/>
      <c r="AG84" s="4">
        <f t="shared" si="28"/>
        <v>0</v>
      </c>
      <c r="AH84" s="4">
        <f t="shared" si="30"/>
        <v>30189.545802083339</v>
      </c>
      <c r="AI84" s="4">
        <f t="shared" si="32"/>
        <v>3018.9545802083339</v>
      </c>
      <c r="AJ84" s="2">
        <f t="shared" si="23"/>
        <v>33208.500382291677</v>
      </c>
    </row>
    <row r="85" spans="1:40" s="49" customFormat="1" ht="31.5" x14ac:dyDescent="0.2">
      <c r="B85" s="77">
        <v>71</v>
      </c>
      <c r="C85" s="9" t="s">
        <v>62</v>
      </c>
      <c r="D85" s="9" t="s">
        <v>235</v>
      </c>
      <c r="E85" s="1" t="s">
        <v>0</v>
      </c>
      <c r="F85" s="67" t="s">
        <v>290</v>
      </c>
      <c r="G85" s="67"/>
      <c r="H85" s="1" t="s">
        <v>77</v>
      </c>
      <c r="I85" s="1">
        <v>5.03</v>
      </c>
      <c r="J85" s="67">
        <f>'свод  01.09.2020 '!J85-'мб 01.09.2020'!J85</f>
        <v>1.2800000000000002</v>
      </c>
      <c r="K85" s="1"/>
      <c r="L85" s="1">
        <v>17697</v>
      </c>
      <c r="M85" s="2">
        <f t="shared" si="15"/>
        <v>22652.160000000003</v>
      </c>
      <c r="N85" s="2">
        <f t="shared" si="31"/>
        <v>0</v>
      </c>
      <c r="O85" s="1">
        <v>1232</v>
      </c>
      <c r="P85" s="1"/>
      <c r="Q85" s="5">
        <f t="shared" si="24"/>
        <v>1232</v>
      </c>
      <c r="R85" s="3">
        <f t="shared" si="16"/>
        <v>1.711111111111111</v>
      </c>
      <c r="S85" s="3">
        <f t="shared" si="26"/>
        <v>0</v>
      </c>
      <c r="T85" s="3">
        <f t="shared" si="27"/>
        <v>1.711111111111111</v>
      </c>
      <c r="U85" s="2">
        <f t="shared" si="19"/>
        <v>38760.362666666675</v>
      </c>
      <c r="V85" s="2">
        <f t="shared" si="20"/>
        <v>0</v>
      </c>
      <c r="W85" s="2">
        <f t="shared" si="21"/>
        <v>38760.362666666675</v>
      </c>
      <c r="X85" s="4"/>
      <c r="Y85" s="1"/>
      <c r="Z85" s="2"/>
      <c r="AA85" s="1"/>
      <c r="AB85" s="1"/>
      <c r="AC85" s="1"/>
      <c r="AD85" s="1"/>
      <c r="AE85" s="1"/>
      <c r="AF85" s="2"/>
      <c r="AG85" s="4">
        <f t="shared" si="28"/>
        <v>0</v>
      </c>
      <c r="AH85" s="4">
        <f t="shared" si="30"/>
        <v>38760.362666666675</v>
      </c>
      <c r="AI85" s="4">
        <f t="shared" si="32"/>
        <v>3876.0362666666679</v>
      </c>
      <c r="AJ85" s="2">
        <f t="shared" si="23"/>
        <v>42636.398933333345</v>
      </c>
    </row>
    <row r="86" spans="1:40" s="49" customFormat="1" ht="31.5" x14ac:dyDescent="0.2">
      <c r="B86" s="1">
        <v>72</v>
      </c>
      <c r="C86" s="9" t="s">
        <v>330</v>
      </c>
      <c r="D86" s="9" t="s">
        <v>331</v>
      </c>
      <c r="E86" s="1" t="s">
        <v>0</v>
      </c>
      <c r="F86" s="67" t="s">
        <v>291</v>
      </c>
      <c r="G86" s="67"/>
      <c r="H86" s="1" t="s">
        <v>77</v>
      </c>
      <c r="I86" s="1">
        <v>4.66</v>
      </c>
      <c r="J86" s="67">
        <f>'свод  01.09.2020 '!J86-'мб 01.09.2020'!J86</f>
        <v>1.3274999999999997</v>
      </c>
      <c r="K86" s="1"/>
      <c r="L86" s="1">
        <v>17697</v>
      </c>
      <c r="M86" s="2">
        <f t="shared" si="15"/>
        <v>23492.767499999994</v>
      </c>
      <c r="N86" s="2">
        <f t="shared" si="31"/>
        <v>0</v>
      </c>
      <c r="O86" s="1">
        <v>632</v>
      </c>
      <c r="P86" s="1"/>
      <c r="Q86" s="5">
        <f t="shared" si="24"/>
        <v>632</v>
      </c>
      <c r="R86" s="3">
        <f t="shared" si="16"/>
        <v>0.87777777777777777</v>
      </c>
      <c r="S86" s="3">
        <f t="shared" si="26"/>
        <v>0</v>
      </c>
      <c r="T86" s="3">
        <f t="shared" si="27"/>
        <v>0.87777777777777777</v>
      </c>
      <c r="U86" s="2">
        <f t="shared" si="19"/>
        <v>20621.429249999997</v>
      </c>
      <c r="V86" s="2">
        <f t="shared" si="20"/>
        <v>0</v>
      </c>
      <c r="W86" s="2">
        <f t="shared" si="21"/>
        <v>20621.429249999997</v>
      </c>
      <c r="X86" s="4"/>
      <c r="Y86" s="1"/>
      <c r="Z86" s="2"/>
      <c r="AA86" s="1"/>
      <c r="AB86" s="1"/>
      <c r="AC86" s="2"/>
      <c r="AD86" s="1"/>
      <c r="AE86" s="1"/>
      <c r="AF86" s="2"/>
      <c r="AG86" s="4">
        <f t="shared" si="28"/>
        <v>0</v>
      </c>
      <c r="AH86" s="4">
        <f t="shared" si="30"/>
        <v>20621.429249999997</v>
      </c>
      <c r="AI86" s="4">
        <f t="shared" si="32"/>
        <v>2062.1429249999997</v>
      </c>
      <c r="AJ86" s="2">
        <f t="shared" si="23"/>
        <v>22683.572174999998</v>
      </c>
    </row>
    <row r="87" spans="1:40" s="49" customFormat="1" ht="31.5" x14ac:dyDescent="0.2">
      <c r="B87" s="77">
        <v>73</v>
      </c>
      <c r="C87" s="9" t="s">
        <v>105</v>
      </c>
      <c r="D87" s="9" t="s">
        <v>142</v>
      </c>
      <c r="E87" s="1" t="s">
        <v>0</v>
      </c>
      <c r="F87" s="67" t="s">
        <v>292</v>
      </c>
      <c r="G87" s="67"/>
      <c r="H87" s="1" t="s">
        <v>77</v>
      </c>
      <c r="I87" s="1">
        <v>4.93</v>
      </c>
      <c r="J87" s="67">
        <f>'свод  01.09.2020 '!J87-'мб 01.09.2020'!J87</f>
        <v>1.1875</v>
      </c>
      <c r="K87" s="1"/>
      <c r="L87" s="1">
        <v>17697</v>
      </c>
      <c r="M87" s="2">
        <f t="shared" si="15"/>
        <v>21015.1875</v>
      </c>
      <c r="N87" s="2">
        <f t="shared" si="31"/>
        <v>0</v>
      </c>
      <c r="O87" s="1">
        <v>380</v>
      </c>
      <c r="P87" s="1"/>
      <c r="Q87" s="5">
        <f t="shared" si="24"/>
        <v>380</v>
      </c>
      <c r="R87" s="3">
        <f t="shared" si="16"/>
        <v>0.52777777777777779</v>
      </c>
      <c r="S87" s="3">
        <f t="shared" si="26"/>
        <v>0</v>
      </c>
      <c r="T87" s="3">
        <f t="shared" si="27"/>
        <v>0.52777777777777779</v>
      </c>
      <c r="U87" s="2">
        <f t="shared" si="19"/>
        <v>11091.348958333334</v>
      </c>
      <c r="V87" s="2">
        <f t="shared" si="20"/>
        <v>0</v>
      </c>
      <c r="W87" s="2">
        <f t="shared" si="21"/>
        <v>11091.348958333334</v>
      </c>
      <c r="X87" s="4"/>
      <c r="Y87" s="1"/>
      <c r="Z87" s="2"/>
      <c r="AA87" s="1"/>
      <c r="AB87" s="1"/>
      <c r="AC87" s="1"/>
      <c r="AD87" s="1"/>
      <c r="AE87" s="1"/>
      <c r="AF87" s="2"/>
      <c r="AG87" s="4">
        <f t="shared" si="28"/>
        <v>0</v>
      </c>
      <c r="AH87" s="4">
        <f t="shared" si="30"/>
        <v>11091.348958333334</v>
      </c>
      <c r="AI87" s="4">
        <f t="shared" si="32"/>
        <v>1109.1348958333335</v>
      </c>
      <c r="AJ87" s="2">
        <f t="shared" si="23"/>
        <v>12200.483854166667</v>
      </c>
    </row>
    <row r="88" spans="1:40" s="49" customFormat="1" ht="31.5" x14ac:dyDescent="0.2">
      <c r="B88" s="1">
        <v>74</v>
      </c>
      <c r="C88" s="9" t="s">
        <v>43</v>
      </c>
      <c r="D88" s="9" t="s">
        <v>332</v>
      </c>
      <c r="E88" s="1" t="s">
        <v>198</v>
      </c>
      <c r="F88" s="67" t="s">
        <v>368</v>
      </c>
      <c r="G88" s="67"/>
      <c r="H88" s="1" t="s">
        <v>77</v>
      </c>
      <c r="I88" s="1">
        <v>4.84</v>
      </c>
      <c r="J88" s="67">
        <f>'свод  01.09.2020 '!J88-'мб 01.09.2020'!J88</f>
        <v>1.3025000000000002</v>
      </c>
      <c r="K88" s="1"/>
      <c r="L88" s="1">
        <v>17697</v>
      </c>
      <c r="M88" s="2">
        <f t="shared" si="15"/>
        <v>23050.342500000002</v>
      </c>
      <c r="N88" s="2">
        <f t="shared" si="31"/>
        <v>0</v>
      </c>
      <c r="O88" s="1">
        <v>1309</v>
      </c>
      <c r="P88" s="1">
        <v>0</v>
      </c>
      <c r="Q88" s="5">
        <f t="shared" si="24"/>
        <v>1309</v>
      </c>
      <c r="R88" s="3">
        <f t="shared" si="16"/>
        <v>1.8180555555555555</v>
      </c>
      <c r="S88" s="3">
        <f t="shared" si="26"/>
        <v>0</v>
      </c>
      <c r="T88" s="3">
        <f t="shared" si="27"/>
        <v>1.8180555555555555</v>
      </c>
      <c r="U88" s="2">
        <f t="shared" si="19"/>
        <v>41906.803239583343</v>
      </c>
      <c r="V88" s="2">
        <f t="shared" si="20"/>
        <v>0</v>
      </c>
      <c r="W88" s="2">
        <f t="shared" si="21"/>
        <v>41906.803239583343</v>
      </c>
      <c r="X88" s="4"/>
      <c r="Y88" s="1"/>
      <c r="Z88" s="2"/>
      <c r="AA88" s="1"/>
      <c r="AB88" s="1"/>
      <c r="AC88" s="1"/>
      <c r="AD88" s="1"/>
      <c r="AE88" s="1"/>
      <c r="AF88" s="2"/>
      <c r="AG88" s="4">
        <f t="shared" si="28"/>
        <v>0</v>
      </c>
      <c r="AH88" s="4">
        <f t="shared" si="30"/>
        <v>41906.803239583343</v>
      </c>
      <c r="AI88" s="4">
        <f t="shared" si="32"/>
        <v>4190.6803239583342</v>
      </c>
      <c r="AJ88" s="2">
        <f t="shared" si="23"/>
        <v>46097.483563541675</v>
      </c>
    </row>
    <row r="89" spans="1:40" s="49" customFormat="1" ht="31.5" x14ac:dyDescent="0.2">
      <c r="B89" s="77">
        <v>75</v>
      </c>
      <c r="C89" s="9" t="s">
        <v>236</v>
      </c>
      <c r="D89" s="9" t="s">
        <v>333</v>
      </c>
      <c r="E89" s="1" t="s">
        <v>0</v>
      </c>
      <c r="F89" s="67" t="s">
        <v>369</v>
      </c>
      <c r="G89" s="67" t="s">
        <v>30</v>
      </c>
      <c r="H89" s="1" t="s">
        <v>81</v>
      </c>
      <c r="I89" s="1">
        <v>4.93</v>
      </c>
      <c r="J89" s="67">
        <f>'свод  01.09.2020 '!J89-'мб 01.09.2020'!J89</f>
        <v>1.2800000000000002</v>
      </c>
      <c r="K89" s="1">
        <f>'свод  01.09.2020 '!K89-'мб 01.09.2020'!K89</f>
        <v>1.1900000000000004</v>
      </c>
      <c r="L89" s="1">
        <v>17697</v>
      </c>
      <c r="M89" s="2">
        <f t="shared" si="15"/>
        <v>22652.160000000003</v>
      </c>
      <c r="N89" s="2">
        <f t="shared" si="31"/>
        <v>21059.430000000008</v>
      </c>
      <c r="O89" s="1">
        <v>768</v>
      </c>
      <c r="P89" s="1">
        <v>222</v>
      </c>
      <c r="Q89" s="5">
        <f t="shared" si="24"/>
        <v>990</v>
      </c>
      <c r="R89" s="3">
        <f t="shared" si="16"/>
        <v>1.0666666666666667</v>
      </c>
      <c r="S89" s="3">
        <f t="shared" si="26"/>
        <v>0.23125000000000001</v>
      </c>
      <c r="T89" s="3">
        <f t="shared" si="27"/>
        <v>1.2979166666666666</v>
      </c>
      <c r="U89" s="2">
        <f t="shared" si="19"/>
        <v>24162.304000000004</v>
      </c>
      <c r="V89" s="2">
        <f t="shared" si="20"/>
        <v>4869.9931875000011</v>
      </c>
      <c r="W89" s="2">
        <f t="shared" si="21"/>
        <v>29032.297187500004</v>
      </c>
      <c r="X89" s="4"/>
      <c r="Y89" s="1"/>
      <c r="Z89" s="2"/>
      <c r="AA89" s="1"/>
      <c r="AB89" s="1"/>
      <c r="AC89" s="1"/>
      <c r="AD89" s="1"/>
      <c r="AE89" s="1"/>
      <c r="AF89" s="2"/>
      <c r="AG89" s="4">
        <f t="shared" si="28"/>
        <v>0</v>
      </c>
      <c r="AH89" s="4">
        <f t="shared" si="30"/>
        <v>29032.297187500004</v>
      </c>
      <c r="AI89" s="4">
        <f t="shared" si="32"/>
        <v>2903.2297187500008</v>
      </c>
      <c r="AJ89" s="2">
        <f t="shared" si="23"/>
        <v>31935.526906250005</v>
      </c>
    </row>
    <row r="90" spans="1:40" s="49" customFormat="1" ht="35.25" customHeight="1" x14ac:dyDescent="0.2">
      <c r="B90" s="1">
        <v>76</v>
      </c>
      <c r="C90" s="9" t="s">
        <v>328</v>
      </c>
      <c r="D90" s="9" t="s">
        <v>144</v>
      </c>
      <c r="E90" s="1" t="s">
        <v>0</v>
      </c>
      <c r="F90" s="67" t="s">
        <v>370</v>
      </c>
      <c r="G90" s="67"/>
      <c r="H90" s="1" t="s">
        <v>389</v>
      </c>
      <c r="I90" s="1">
        <v>5.12</v>
      </c>
      <c r="J90" s="67">
        <f>'свод  01.09.2020 '!J90-'мб 01.09.2020'!J90</f>
        <v>1.2324999999999999</v>
      </c>
      <c r="K90" s="1">
        <f>'свод  01.09.2020 '!K90-'мб 01.09.2020'!K90</f>
        <v>0.98999999999999977</v>
      </c>
      <c r="L90" s="1">
        <v>17697</v>
      </c>
      <c r="M90" s="2">
        <f t="shared" si="15"/>
        <v>21811.552499999998</v>
      </c>
      <c r="N90" s="2">
        <f t="shared" si="31"/>
        <v>17520.029999999995</v>
      </c>
      <c r="O90" s="1">
        <v>940</v>
      </c>
      <c r="P90" s="1">
        <v>80</v>
      </c>
      <c r="Q90" s="5">
        <f t="shared" si="24"/>
        <v>1020</v>
      </c>
      <c r="R90" s="3">
        <f t="shared" si="16"/>
        <v>1.3055555555555556</v>
      </c>
      <c r="S90" s="3">
        <f t="shared" si="26"/>
        <v>8.3333333333333329E-2</v>
      </c>
      <c r="T90" s="3">
        <f t="shared" si="27"/>
        <v>1.3888888888888888</v>
      </c>
      <c r="U90" s="2">
        <f t="shared" si="19"/>
        <v>28476.193541666664</v>
      </c>
      <c r="V90" s="2">
        <f t="shared" si="20"/>
        <v>1460.0024999999996</v>
      </c>
      <c r="W90" s="2">
        <f t="shared" si="21"/>
        <v>29936.196041666662</v>
      </c>
      <c r="X90" s="4"/>
      <c r="Y90" s="1"/>
      <c r="Z90" s="2"/>
      <c r="AA90" s="1"/>
      <c r="AB90" s="1"/>
      <c r="AC90" s="1"/>
      <c r="AD90" s="1"/>
      <c r="AE90" s="1"/>
      <c r="AF90" s="2"/>
      <c r="AG90" s="4">
        <f t="shared" si="28"/>
        <v>0</v>
      </c>
      <c r="AH90" s="4">
        <f t="shared" si="30"/>
        <v>29936.196041666662</v>
      </c>
      <c r="AI90" s="4">
        <f t="shared" si="32"/>
        <v>2993.6196041666662</v>
      </c>
      <c r="AJ90" s="2">
        <f t="shared" si="23"/>
        <v>32929.815645833325</v>
      </c>
    </row>
    <row r="91" spans="1:40" s="49" customFormat="1" ht="47.25" customHeight="1" x14ac:dyDescent="0.2">
      <c r="B91" s="77">
        <v>77</v>
      </c>
      <c r="C91" s="9" t="s">
        <v>64</v>
      </c>
      <c r="D91" s="9" t="s">
        <v>143</v>
      </c>
      <c r="E91" s="1" t="s">
        <v>0</v>
      </c>
      <c r="F91" s="67" t="s">
        <v>309</v>
      </c>
      <c r="G91" s="67" t="s">
        <v>148</v>
      </c>
      <c r="H91" s="1" t="s">
        <v>406</v>
      </c>
      <c r="I91" s="1"/>
      <c r="J91" s="67">
        <f>'свод  01.09.2020 '!J91-'мб 01.09.2020'!J91</f>
        <v>1.2575000000000003</v>
      </c>
      <c r="K91" s="1"/>
      <c r="L91" s="1">
        <v>17697</v>
      </c>
      <c r="M91" s="2">
        <f t="shared" si="15"/>
        <v>22253.977500000005</v>
      </c>
      <c r="N91" s="2">
        <f t="shared" si="31"/>
        <v>0</v>
      </c>
      <c r="O91" s="1">
        <v>280</v>
      </c>
      <c r="P91" s="1">
        <v>0</v>
      </c>
      <c r="Q91" s="5">
        <f t="shared" si="24"/>
        <v>280</v>
      </c>
      <c r="R91" s="3">
        <f t="shared" si="16"/>
        <v>0.3888888888888889</v>
      </c>
      <c r="S91" s="3">
        <f t="shared" si="26"/>
        <v>0</v>
      </c>
      <c r="T91" s="3">
        <f t="shared" si="27"/>
        <v>0.3888888888888889</v>
      </c>
      <c r="U91" s="2">
        <f t="shared" si="19"/>
        <v>8654.3245833333349</v>
      </c>
      <c r="V91" s="2">
        <f t="shared" si="20"/>
        <v>0</v>
      </c>
      <c r="W91" s="2">
        <f t="shared" si="21"/>
        <v>8654.3245833333349</v>
      </c>
      <c r="X91" s="4"/>
      <c r="Y91" s="1"/>
      <c r="Z91" s="2"/>
      <c r="AA91" s="1"/>
      <c r="AB91" s="1"/>
      <c r="AC91" s="1"/>
      <c r="AD91" s="1"/>
      <c r="AE91" s="1"/>
      <c r="AF91" s="2"/>
      <c r="AG91" s="4">
        <f t="shared" si="28"/>
        <v>0</v>
      </c>
      <c r="AH91" s="4">
        <f t="shared" si="30"/>
        <v>8654.3245833333349</v>
      </c>
      <c r="AI91" s="4">
        <f t="shared" si="32"/>
        <v>865.43245833333356</v>
      </c>
      <c r="AJ91" s="2">
        <f t="shared" si="23"/>
        <v>9519.7570416666676</v>
      </c>
    </row>
    <row r="92" spans="1:40" s="49" customFormat="1" ht="33" customHeight="1" x14ac:dyDescent="0.2">
      <c r="B92" s="1">
        <v>78</v>
      </c>
      <c r="C92" s="9" t="s">
        <v>37</v>
      </c>
      <c r="D92" s="9" t="s">
        <v>144</v>
      </c>
      <c r="E92" s="1" t="s">
        <v>0</v>
      </c>
      <c r="F92" s="67" t="s">
        <v>371</v>
      </c>
      <c r="G92" s="67" t="s">
        <v>30</v>
      </c>
      <c r="H92" s="1" t="s">
        <v>407</v>
      </c>
      <c r="I92" s="1"/>
      <c r="J92" s="67">
        <f>'свод  01.09.2020 '!J92-'мб 01.09.2020'!J92</f>
        <v>1.2800000000000002</v>
      </c>
      <c r="K92" s="1"/>
      <c r="L92" s="1">
        <v>17697</v>
      </c>
      <c r="M92" s="2">
        <f t="shared" si="15"/>
        <v>22652.160000000003</v>
      </c>
      <c r="N92" s="2">
        <f t="shared" si="31"/>
        <v>0</v>
      </c>
      <c r="O92" s="1">
        <v>736</v>
      </c>
      <c r="P92" s="1">
        <v>955</v>
      </c>
      <c r="Q92" s="5">
        <f t="shared" si="24"/>
        <v>1691</v>
      </c>
      <c r="R92" s="3">
        <f t="shared" si="16"/>
        <v>1.0222222222222221</v>
      </c>
      <c r="S92" s="3">
        <f t="shared" si="26"/>
        <v>0.99479166666666663</v>
      </c>
      <c r="T92" s="3">
        <f t="shared" si="27"/>
        <v>2.0170138888888887</v>
      </c>
      <c r="U92" s="2">
        <f t="shared" si="19"/>
        <v>23155.541333333338</v>
      </c>
      <c r="V92" s="2">
        <f t="shared" si="20"/>
        <v>0</v>
      </c>
      <c r="W92" s="2">
        <f t="shared" si="21"/>
        <v>23155.541333333338</v>
      </c>
      <c r="X92" s="4"/>
      <c r="Y92" s="1"/>
      <c r="Z92" s="2"/>
      <c r="AA92" s="1"/>
      <c r="AB92" s="1"/>
      <c r="AC92" s="1"/>
      <c r="AD92" s="1"/>
      <c r="AE92" s="1"/>
      <c r="AF92" s="2"/>
      <c r="AG92" s="4">
        <f t="shared" si="28"/>
        <v>0</v>
      </c>
      <c r="AH92" s="4">
        <f t="shared" si="30"/>
        <v>23155.541333333338</v>
      </c>
      <c r="AI92" s="4">
        <f t="shared" si="32"/>
        <v>2315.554133333334</v>
      </c>
      <c r="AJ92" s="2">
        <f t="shared" si="23"/>
        <v>25471.095466666673</v>
      </c>
    </row>
    <row r="93" spans="1:40" s="49" customFormat="1" ht="63" x14ac:dyDescent="0.2">
      <c r="B93" s="77">
        <v>79</v>
      </c>
      <c r="C93" s="9" t="s">
        <v>335</v>
      </c>
      <c r="D93" s="9" t="s">
        <v>237</v>
      </c>
      <c r="E93" s="1" t="s">
        <v>0</v>
      </c>
      <c r="F93" s="67" t="s">
        <v>282</v>
      </c>
      <c r="G93" s="67" t="s">
        <v>30</v>
      </c>
      <c r="H93" s="1" t="s">
        <v>77</v>
      </c>
      <c r="I93" s="1">
        <v>5.21</v>
      </c>
      <c r="J93" s="67">
        <f>'свод  01.09.2020 '!J93-'мб 01.09.2020'!J93</f>
        <v>1.21</v>
      </c>
      <c r="K93" s="1"/>
      <c r="L93" s="1">
        <v>17697</v>
      </c>
      <c r="M93" s="2">
        <f t="shared" si="15"/>
        <v>21413.37</v>
      </c>
      <c r="N93" s="2">
        <f t="shared" si="31"/>
        <v>0</v>
      </c>
      <c r="O93" s="1">
        <v>543</v>
      </c>
      <c r="P93" s="1"/>
      <c r="Q93" s="5">
        <f t="shared" si="24"/>
        <v>543</v>
      </c>
      <c r="R93" s="3">
        <f t="shared" si="16"/>
        <v>0.75416666666666665</v>
      </c>
      <c r="S93" s="3">
        <f t="shared" si="26"/>
        <v>0</v>
      </c>
      <c r="T93" s="3">
        <f t="shared" si="27"/>
        <v>0.75416666666666665</v>
      </c>
      <c r="U93" s="2">
        <f t="shared" si="19"/>
        <v>16149.249875</v>
      </c>
      <c r="V93" s="2">
        <f t="shared" si="20"/>
        <v>0</v>
      </c>
      <c r="W93" s="2">
        <f t="shared" si="21"/>
        <v>16149.249875</v>
      </c>
      <c r="X93" s="4"/>
      <c r="Y93" s="1"/>
      <c r="Z93" s="2"/>
      <c r="AA93" s="1"/>
      <c r="AB93" s="1"/>
      <c r="AC93" s="1"/>
      <c r="AD93" s="1"/>
      <c r="AE93" s="1"/>
      <c r="AF93" s="2"/>
      <c r="AG93" s="4">
        <f t="shared" si="28"/>
        <v>0</v>
      </c>
      <c r="AH93" s="4">
        <f t="shared" si="30"/>
        <v>16149.249875</v>
      </c>
      <c r="AI93" s="4">
        <f t="shared" si="32"/>
        <v>1614.9249875</v>
      </c>
      <c r="AJ93" s="2">
        <f t="shared" si="23"/>
        <v>17764.1748625</v>
      </c>
    </row>
    <row r="94" spans="1:40" s="53" customFormat="1" ht="30" customHeight="1" x14ac:dyDescent="0.2">
      <c r="A94" s="23"/>
      <c r="B94" s="1">
        <v>80</v>
      </c>
      <c r="C94" s="9" t="s">
        <v>174</v>
      </c>
      <c r="D94" s="9" t="s">
        <v>172</v>
      </c>
      <c r="E94" s="1" t="s">
        <v>0</v>
      </c>
      <c r="F94" s="67" t="s">
        <v>256</v>
      </c>
      <c r="G94" s="67"/>
      <c r="H94" s="1" t="s">
        <v>77</v>
      </c>
      <c r="I94" s="1">
        <v>5.31</v>
      </c>
      <c r="J94" s="67">
        <f>'свод  01.09.2020 '!J94-'мб 01.09.2020'!J94</f>
        <v>1.2575000000000003</v>
      </c>
      <c r="K94" s="1"/>
      <c r="L94" s="1">
        <v>17697</v>
      </c>
      <c r="M94" s="2">
        <f t="shared" si="15"/>
        <v>22253.977500000005</v>
      </c>
      <c r="N94" s="2">
        <f t="shared" si="31"/>
        <v>0</v>
      </c>
      <c r="O94" s="1">
        <v>233</v>
      </c>
      <c r="P94" s="1"/>
      <c r="Q94" s="5">
        <f t="shared" si="24"/>
        <v>233</v>
      </c>
      <c r="R94" s="3">
        <f t="shared" si="16"/>
        <v>0.32361111111111113</v>
      </c>
      <c r="S94" s="3">
        <f t="shared" si="26"/>
        <v>0</v>
      </c>
      <c r="T94" s="3">
        <f t="shared" si="27"/>
        <v>0.32361111111111113</v>
      </c>
      <c r="U94" s="2">
        <f t="shared" si="19"/>
        <v>7201.634385416668</v>
      </c>
      <c r="V94" s="2">
        <f t="shared" si="20"/>
        <v>0</v>
      </c>
      <c r="W94" s="2">
        <f t="shared" si="21"/>
        <v>7201.634385416668</v>
      </c>
      <c r="X94" s="4"/>
      <c r="Y94" s="1"/>
      <c r="Z94" s="2"/>
      <c r="AA94" s="1"/>
      <c r="AB94" s="1"/>
      <c r="AC94" s="1"/>
      <c r="AD94" s="1"/>
      <c r="AE94" s="1"/>
      <c r="AF94" s="2"/>
      <c r="AG94" s="4">
        <f t="shared" si="28"/>
        <v>0</v>
      </c>
      <c r="AH94" s="4">
        <f t="shared" si="30"/>
        <v>7201.634385416668</v>
      </c>
      <c r="AI94" s="4">
        <f t="shared" si="32"/>
        <v>720.16343854166689</v>
      </c>
      <c r="AJ94" s="2">
        <f t="shared" si="23"/>
        <v>7921.7978239583354</v>
      </c>
      <c r="AK94" s="49"/>
      <c r="AL94" s="49"/>
      <c r="AM94" s="49"/>
      <c r="AN94" s="49"/>
    </row>
    <row r="95" spans="1:40" s="53" customFormat="1" ht="34.5" customHeight="1" x14ac:dyDescent="0.2">
      <c r="A95" s="23"/>
      <c r="B95" s="77">
        <v>81</v>
      </c>
      <c r="C95" s="9" t="s">
        <v>65</v>
      </c>
      <c r="D95" s="9" t="s">
        <v>145</v>
      </c>
      <c r="E95" s="1" t="s">
        <v>0</v>
      </c>
      <c r="F95" s="67" t="s">
        <v>293</v>
      </c>
      <c r="G95" s="67" t="s">
        <v>110</v>
      </c>
      <c r="H95" s="1" t="s">
        <v>77</v>
      </c>
      <c r="I95" s="1"/>
      <c r="J95" s="67">
        <f>'свод  01.09.2020 '!J95-'мб 01.09.2020'!J95</f>
        <v>1.3274999999999997</v>
      </c>
      <c r="K95" s="1"/>
      <c r="L95" s="1">
        <v>17697</v>
      </c>
      <c r="M95" s="2">
        <f t="shared" si="15"/>
        <v>23492.767499999994</v>
      </c>
      <c r="N95" s="2">
        <f t="shared" si="31"/>
        <v>0</v>
      </c>
      <c r="O95" s="1">
        <v>559</v>
      </c>
      <c r="P95" s="1"/>
      <c r="Q95" s="5">
        <f t="shared" si="24"/>
        <v>559</v>
      </c>
      <c r="R95" s="3">
        <f t="shared" si="16"/>
        <v>0.77638888888888891</v>
      </c>
      <c r="S95" s="3">
        <f t="shared" si="26"/>
        <v>0</v>
      </c>
      <c r="T95" s="3">
        <f t="shared" si="27"/>
        <v>0.77638888888888891</v>
      </c>
      <c r="U95" s="2">
        <f t="shared" si="19"/>
        <v>18239.523656249996</v>
      </c>
      <c r="V95" s="2">
        <f t="shared" si="20"/>
        <v>0</v>
      </c>
      <c r="W95" s="2">
        <f t="shared" si="21"/>
        <v>18239.523656249996</v>
      </c>
      <c r="X95" s="4"/>
      <c r="Y95" s="1"/>
      <c r="Z95" s="2"/>
      <c r="AA95" s="1"/>
      <c r="AB95" s="1"/>
      <c r="AC95" s="1"/>
      <c r="AD95" s="1"/>
      <c r="AE95" s="1"/>
      <c r="AF95" s="2"/>
      <c r="AG95" s="4">
        <f t="shared" si="28"/>
        <v>0</v>
      </c>
      <c r="AH95" s="4">
        <f t="shared" si="30"/>
        <v>18239.523656249996</v>
      </c>
      <c r="AI95" s="4">
        <f t="shared" si="32"/>
        <v>1823.9523656249996</v>
      </c>
      <c r="AJ95" s="2">
        <f t="shared" si="23"/>
        <v>20063.476021874994</v>
      </c>
      <c r="AK95" s="49"/>
      <c r="AL95" s="49"/>
      <c r="AM95" s="49"/>
      <c r="AN95" s="49"/>
    </row>
    <row r="96" spans="1:40" s="49" customFormat="1" ht="33.75" customHeight="1" x14ac:dyDescent="0.2">
      <c r="B96" s="1">
        <v>82</v>
      </c>
      <c r="C96" s="9" t="s">
        <v>43</v>
      </c>
      <c r="D96" s="9" t="s">
        <v>147</v>
      </c>
      <c r="E96" s="1" t="s">
        <v>0</v>
      </c>
      <c r="F96" s="67" t="s">
        <v>372</v>
      </c>
      <c r="G96" s="67"/>
      <c r="H96" s="1" t="s">
        <v>77</v>
      </c>
      <c r="I96" s="1">
        <v>4.75</v>
      </c>
      <c r="J96" s="67">
        <f>'свод  01.09.2020 '!J96-'мб 01.09.2020'!J96</f>
        <v>1.3274999999999997</v>
      </c>
      <c r="K96" s="1"/>
      <c r="L96" s="1">
        <v>17697</v>
      </c>
      <c r="M96" s="2">
        <f t="shared" si="15"/>
        <v>23492.767499999994</v>
      </c>
      <c r="N96" s="2">
        <f t="shared" si="31"/>
        <v>0</v>
      </c>
      <c r="O96" s="1">
        <v>660</v>
      </c>
      <c r="P96" s="1"/>
      <c r="Q96" s="5">
        <f t="shared" si="24"/>
        <v>660</v>
      </c>
      <c r="R96" s="3">
        <f t="shared" si="16"/>
        <v>0.91666666666666663</v>
      </c>
      <c r="S96" s="3">
        <f t="shared" si="26"/>
        <v>0</v>
      </c>
      <c r="T96" s="3">
        <f t="shared" si="27"/>
        <v>0.91666666666666663</v>
      </c>
      <c r="U96" s="2">
        <f t="shared" si="19"/>
        <v>21535.036874999998</v>
      </c>
      <c r="V96" s="2">
        <f t="shared" si="20"/>
        <v>0</v>
      </c>
      <c r="W96" s="2">
        <f t="shared" si="21"/>
        <v>21535.036874999998</v>
      </c>
      <c r="X96" s="4"/>
      <c r="Y96" s="1"/>
      <c r="Z96" s="2"/>
      <c r="AA96" s="1"/>
      <c r="AB96" s="1"/>
      <c r="AC96" s="1"/>
      <c r="AD96" s="1"/>
      <c r="AE96" s="1"/>
      <c r="AF96" s="2"/>
      <c r="AG96" s="4">
        <f t="shared" si="28"/>
        <v>0</v>
      </c>
      <c r="AH96" s="4">
        <f t="shared" si="30"/>
        <v>21535.036874999998</v>
      </c>
      <c r="AI96" s="4">
        <f t="shared" si="32"/>
        <v>2153.5036875000001</v>
      </c>
      <c r="AJ96" s="2">
        <f t="shared" si="23"/>
        <v>23688.540562499998</v>
      </c>
    </row>
    <row r="97" spans="2:37" s="51" customFormat="1" ht="30.75" customHeight="1" x14ac:dyDescent="0.2">
      <c r="B97" s="77">
        <v>83</v>
      </c>
      <c r="C97" s="9" t="s">
        <v>28</v>
      </c>
      <c r="D97" s="9" t="s">
        <v>146</v>
      </c>
      <c r="E97" s="1" t="s">
        <v>168</v>
      </c>
      <c r="F97" s="67" t="s">
        <v>373</v>
      </c>
      <c r="G97" s="67"/>
      <c r="H97" s="1" t="s">
        <v>79</v>
      </c>
      <c r="I97" s="1">
        <v>5.31</v>
      </c>
      <c r="J97" s="67">
        <f>'свод  01.09.2020 '!J97-'мб 01.09.2020'!J97</f>
        <v>0</v>
      </c>
      <c r="K97" s="1">
        <f>'свод  01.09.2020 '!K97-'мб 01.09.2020'!K97</f>
        <v>0.89999999999999991</v>
      </c>
      <c r="L97" s="1">
        <v>17697</v>
      </c>
      <c r="M97" s="2">
        <f t="shared" si="15"/>
        <v>0</v>
      </c>
      <c r="N97" s="2">
        <f t="shared" si="31"/>
        <v>15927.3</v>
      </c>
      <c r="O97" s="1"/>
      <c r="P97" s="1">
        <v>1657</v>
      </c>
      <c r="Q97" s="5">
        <f t="shared" si="24"/>
        <v>1657</v>
      </c>
      <c r="R97" s="3">
        <f t="shared" si="16"/>
        <v>0</v>
      </c>
      <c r="S97" s="3">
        <f t="shared" si="26"/>
        <v>1.7260416666666667</v>
      </c>
      <c r="T97" s="3">
        <f t="shared" si="27"/>
        <v>1.7260416666666667</v>
      </c>
      <c r="U97" s="2">
        <f t="shared" si="19"/>
        <v>0</v>
      </c>
      <c r="V97" s="2">
        <f t="shared" si="20"/>
        <v>27491.1834375</v>
      </c>
      <c r="W97" s="2">
        <f t="shared" si="21"/>
        <v>27491.1834375</v>
      </c>
      <c r="X97" s="4"/>
      <c r="Y97" s="1"/>
      <c r="Z97" s="2"/>
      <c r="AA97" s="1"/>
      <c r="AB97" s="1"/>
      <c r="AC97" s="1"/>
      <c r="AD97" s="1"/>
      <c r="AE97" s="1"/>
      <c r="AF97" s="2"/>
      <c r="AG97" s="4">
        <f t="shared" si="28"/>
        <v>0</v>
      </c>
      <c r="AH97" s="4">
        <f t="shared" si="30"/>
        <v>27491.1834375</v>
      </c>
      <c r="AI97" s="4">
        <f t="shared" si="32"/>
        <v>2749.1183437500003</v>
      </c>
      <c r="AJ97" s="2">
        <f t="shared" si="23"/>
        <v>30240.30178125</v>
      </c>
      <c r="AK97" s="49"/>
    </row>
    <row r="98" spans="2:37" s="51" customFormat="1" ht="36.75" customHeight="1" x14ac:dyDescent="0.2">
      <c r="B98" s="1">
        <v>84</v>
      </c>
      <c r="C98" s="9" t="s">
        <v>52</v>
      </c>
      <c r="D98" s="9" t="s">
        <v>155</v>
      </c>
      <c r="E98" s="1" t="s">
        <v>0</v>
      </c>
      <c r="F98" s="67" t="s">
        <v>273</v>
      </c>
      <c r="G98" s="67" t="s">
        <v>95</v>
      </c>
      <c r="H98" s="1" t="s">
        <v>391</v>
      </c>
      <c r="I98" s="1"/>
      <c r="J98" s="67">
        <f>'свод  01.09.2020 '!J98-'мб 01.09.2020'!J98</f>
        <v>1.21</v>
      </c>
      <c r="K98" s="1"/>
      <c r="L98" s="1">
        <v>17697</v>
      </c>
      <c r="M98" s="2">
        <f t="shared" si="15"/>
        <v>21413.37</v>
      </c>
      <c r="N98" s="2">
        <f t="shared" si="31"/>
        <v>0</v>
      </c>
      <c r="O98" s="1">
        <v>826</v>
      </c>
      <c r="P98" s="1">
        <v>0</v>
      </c>
      <c r="Q98" s="5">
        <f t="shared" si="24"/>
        <v>826</v>
      </c>
      <c r="R98" s="3">
        <f t="shared" si="16"/>
        <v>1.1472222222222221</v>
      </c>
      <c r="S98" s="3">
        <f t="shared" si="26"/>
        <v>0</v>
      </c>
      <c r="T98" s="3">
        <f t="shared" si="27"/>
        <v>1.1472222222222221</v>
      </c>
      <c r="U98" s="2">
        <f t="shared" si="19"/>
        <v>24565.893916666668</v>
      </c>
      <c r="V98" s="2">
        <f t="shared" si="20"/>
        <v>0</v>
      </c>
      <c r="W98" s="2">
        <f t="shared" si="21"/>
        <v>24565.893916666668</v>
      </c>
      <c r="X98" s="4"/>
      <c r="Y98" s="1"/>
      <c r="Z98" s="2"/>
      <c r="AA98" s="1"/>
      <c r="AB98" s="1"/>
      <c r="AC98" s="1"/>
      <c r="AD98" s="1"/>
      <c r="AE98" s="1"/>
      <c r="AF98" s="2"/>
      <c r="AG98" s="4">
        <f t="shared" si="28"/>
        <v>0</v>
      </c>
      <c r="AH98" s="4">
        <f t="shared" si="30"/>
        <v>24565.893916666668</v>
      </c>
      <c r="AI98" s="4">
        <f t="shared" si="32"/>
        <v>2456.5893916666669</v>
      </c>
      <c r="AJ98" s="2">
        <f t="shared" si="23"/>
        <v>27022.483308333336</v>
      </c>
      <c r="AK98" s="49"/>
    </row>
    <row r="99" spans="2:37" s="49" customFormat="1" ht="41.25" customHeight="1" x14ac:dyDescent="0.2">
      <c r="B99" s="77">
        <v>85</v>
      </c>
      <c r="C99" s="9" t="s">
        <v>238</v>
      </c>
      <c r="D99" s="9" t="s">
        <v>205</v>
      </c>
      <c r="E99" s="1" t="s">
        <v>0</v>
      </c>
      <c r="F99" s="67" t="s">
        <v>374</v>
      </c>
      <c r="G99" s="67"/>
      <c r="H99" s="1" t="s">
        <v>77</v>
      </c>
      <c r="I99" s="1">
        <v>5.31</v>
      </c>
      <c r="J99" s="67">
        <f>'свод  01.09.2020 '!J99-'мб 01.09.2020'!J99</f>
        <v>1.2800000000000002</v>
      </c>
      <c r="K99" s="1"/>
      <c r="L99" s="1">
        <v>17697</v>
      </c>
      <c r="M99" s="2">
        <f t="shared" si="15"/>
        <v>22652.160000000003</v>
      </c>
      <c r="N99" s="2">
        <f t="shared" si="31"/>
        <v>0</v>
      </c>
      <c r="O99" s="1">
        <v>1325</v>
      </c>
      <c r="P99" s="1"/>
      <c r="Q99" s="5">
        <f t="shared" si="24"/>
        <v>1325</v>
      </c>
      <c r="R99" s="3">
        <f t="shared" si="16"/>
        <v>1.8402777777777777</v>
      </c>
      <c r="S99" s="3">
        <f t="shared" si="26"/>
        <v>0</v>
      </c>
      <c r="T99" s="3">
        <f t="shared" si="27"/>
        <v>1.8402777777777777</v>
      </c>
      <c r="U99" s="2">
        <f t="shared" si="19"/>
        <v>41686.266666666677</v>
      </c>
      <c r="V99" s="2">
        <f t="shared" si="20"/>
        <v>0</v>
      </c>
      <c r="W99" s="2">
        <f t="shared" si="21"/>
        <v>41686.266666666677</v>
      </c>
      <c r="X99" s="4"/>
      <c r="Y99" s="1"/>
      <c r="Z99" s="2"/>
      <c r="AA99" s="1"/>
      <c r="AB99" s="1"/>
      <c r="AC99" s="1"/>
      <c r="AD99" s="1"/>
      <c r="AE99" s="1"/>
      <c r="AF99" s="2"/>
      <c r="AG99" s="4">
        <f t="shared" si="28"/>
        <v>0</v>
      </c>
      <c r="AH99" s="4">
        <f t="shared" si="30"/>
        <v>41686.266666666677</v>
      </c>
      <c r="AI99" s="4">
        <f t="shared" si="32"/>
        <v>4168.6266666666679</v>
      </c>
      <c r="AJ99" s="2">
        <f t="shared" si="23"/>
        <v>45854.893333333348</v>
      </c>
    </row>
    <row r="100" spans="2:37" s="49" customFormat="1" ht="33.75" customHeight="1" x14ac:dyDescent="0.2">
      <c r="B100" s="1">
        <v>86</v>
      </c>
      <c r="C100" s="9" t="s">
        <v>239</v>
      </c>
      <c r="D100" s="9" t="s">
        <v>206</v>
      </c>
      <c r="E100" s="1" t="s">
        <v>0</v>
      </c>
      <c r="F100" s="67" t="s">
        <v>294</v>
      </c>
      <c r="G100" s="67" t="s">
        <v>30</v>
      </c>
      <c r="H100" s="1" t="s">
        <v>79</v>
      </c>
      <c r="I100" s="1"/>
      <c r="J100" s="67">
        <f>'свод  01.09.2020 '!J100-'мб 01.09.2020'!J100</f>
        <v>0</v>
      </c>
      <c r="K100" s="1">
        <f>'свод  01.09.2020 '!K100-'мб 01.09.2020'!K100</f>
        <v>1.1900000000000004</v>
      </c>
      <c r="L100" s="1">
        <v>17697</v>
      </c>
      <c r="M100" s="2">
        <f t="shared" si="15"/>
        <v>0</v>
      </c>
      <c r="N100" s="2">
        <f t="shared" si="31"/>
        <v>21059.430000000008</v>
      </c>
      <c r="O100" s="1"/>
      <c r="P100" s="1">
        <v>1272</v>
      </c>
      <c r="Q100" s="5">
        <f t="shared" si="24"/>
        <v>1272</v>
      </c>
      <c r="R100" s="3">
        <f t="shared" si="16"/>
        <v>0</v>
      </c>
      <c r="S100" s="3">
        <f t="shared" si="26"/>
        <v>1.325</v>
      </c>
      <c r="T100" s="3">
        <f t="shared" si="27"/>
        <v>1.325</v>
      </c>
      <c r="U100" s="2">
        <f t="shared" si="19"/>
        <v>0</v>
      </c>
      <c r="V100" s="2">
        <f t="shared" si="20"/>
        <v>27903.744750000009</v>
      </c>
      <c r="W100" s="2">
        <f t="shared" si="21"/>
        <v>27903.744750000009</v>
      </c>
      <c r="X100" s="4"/>
      <c r="Y100" s="1"/>
      <c r="Z100" s="2"/>
      <c r="AA100" s="1"/>
      <c r="AB100" s="1"/>
      <c r="AC100" s="1"/>
      <c r="AD100" s="1"/>
      <c r="AE100" s="1"/>
      <c r="AF100" s="2"/>
      <c r="AG100" s="4">
        <f t="shared" si="28"/>
        <v>0</v>
      </c>
      <c r="AH100" s="4">
        <f t="shared" si="30"/>
        <v>27903.744750000009</v>
      </c>
      <c r="AI100" s="4">
        <f t="shared" si="32"/>
        <v>2790.374475000001</v>
      </c>
      <c r="AJ100" s="2">
        <f t="shared" si="23"/>
        <v>30694.119225000009</v>
      </c>
    </row>
    <row r="101" spans="2:37" s="49" customFormat="1" ht="53.25" customHeight="1" x14ac:dyDescent="0.2">
      <c r="B101" s="77">
        <v>87</v>
      </c>
      <c r="C101" s="9" t="s">
        <v>63</v>
      </c>
      <c r="D101" s="9" t="s">
        <v>356</v>
      </c>
      <c r="E101" s="1" t="s">
        <v>0</v>
      </c>
      <c r="F101" s="67" t="s">
        <v>375</v>
      </c>
      <c r="G101" s="67"/>
      <c r="H101" s="1" t="s">
        <v>77</v>
      </c>
      <c r="I101" s="1">
        <v>5.31</v>
      </c>
      <c r="J101" s="67">
        <f>'свод  01.09.2020 '!J101-'мб 01.09.2020'!J101</f>
        <v>1.165</v>
      </c>
      <c r="K101" s="1"/>
      <c r="L101" s="1">
        <v>17697</v>
      </c>
      <c r="M101" s="2">
        <f t="shared" si="15"/>
        <v>20617.005000000001</v>
      </c>
      <c r="N101" s="2">
        <f t="shared" si="31"/>
        <v>0</v>
      </c>
      <c r="O101" s="1">
        <v>806</v>
      </c>
      <c r="P101" s="1"/>
      <c r="Q101" s="5">
        <f t="shared" si="24"/>
        <v>806</v>
      </c>
      <c r="R101" s="3">
        <f t="shared" si="16"/>
        <v>1.1194444444444445</v>
      </c>
      <c r="S101" s="3">
        <f t="shared" si="26"/>
        <v>0</v>
      </c>
      <c r="T101" s="3">
        <f t="shared" si="27"/>
        <v>1.1194444444444445</v>
      </c>
      <c r="U101" s="2">
        <f t="shared" si="19"/>
        <v>23079.591708333333</v>
      </c>
      <c r="V101" s="2">
        <f t="shared" si="20"/>
        <v>0</v>
      </c>
      <c r="W101" s="2">
        <f t="shared" si="21"/>
        <v>23079.591708333333</v>
      </c>
      <c r="X101" s="4"/>
      <c r="Y101" s="1"/>
      <c r="Z101" s="2"/>
      <c r="AA101" s="1"/>
      <c r="AB101" s="1"/>
      <c r="AC101" s="1"/>
      <c r="AD101" s="1"/>
      <c r="AE101" s="1"/>
      <c r="AF101" s="2"/>
      <c r="AG101" s="4">
        <f t="shared" si="28"/>
        <v>0</v>
      </c>
      <c r="AH101" s="4">
        <f t="shared" si="30"/>
        <v>23079.591708333333</v>
      </c>
      <c r="AI101" s="4">
        <f t="shared" si="32"/>
        <v>2307.9591708333332</v>
      </c>
      <c r="AJ101" s="2">
        <f t="shared" si="23"/>
        <v>25387.550879166665</v>
      </c>
    </row>
    <row r="102" spans="2:37" s="49" customFormat="1" ht="36" customHeight="1" x14ac:dyDescent="0.2">
      <c r="B102" s="1">
        <v>88</v>
      </c>
      <c r="C102" s="9" t="s">
        <v>106</v>
      </c>
      <c r="D102" s="9" t="s">
        <v>357</v>
      </c>
      <c r="E102" s="1" t="s">
        <v>0</v>
      </c>
      <c r="F102" s="67" t="s">
        <v>390</v>
      </c>
      <c r="G102" s="67"/>
      <c r="H102" s="1" t="s">
        <v>77</v>
      </c>
      <c r="I102" s="1">
        <v>5.31</v>
      </c>
      <c r="J102" s="67">
        <f>'свод  01.09.2020 '!J102-'мб 01.09.2020'!J102</f>
        <v>1.1875</v>
      </c>
      <c r="K102" s="1"/>
      <c r="L102" s="1">
        <v>17697</v>
      </c>
      <c r="M102" s="2">
        <f t="shared" si="15"/>
        <v>21015.1875</v>
      </c>
      <c r="N102" s="2">
        <f t="shared" si="31"/>
        <v>0</v>
      </c>
      <c r="O102" s="1">
        <v>444</v>
      </c>
      <c r="P102" s="1"/>
      <c r="Q102" s="5">
        <f t="shared" si="24"/>
        <v>444</v>
      </c>
      <c r="R102" s="3">
        <f t="shared" si="16"/>
        <v>0.6166666666666667</v>
      </c>
      <c r="S102" s="3">
        <f t="shared" si="26"/>
        <v>0</v>
      </c>
      <c r="T102" s="3">
        <f t="shared" si="27"/>
        <v>0.6166666666666667</v>
      </c>
      <c r="U102" s="2">
        <f t="shared" si="19"/>
        <v>12959.365625</v>
      </c>
      <c r="V102" s="2">
        <f t="shared" si="20"/>
        <v>0</v>
      </c>
      <c r="W102" s="2">
        <f t="shared" si="21"/>
        <v>12959.365625</v>
      </c>
      <c r="X102" s="4"/>
      <c r="Y102" s="1"/>
      <c r="Z102" s="2"/>
      <c r="AA102" s="1"/>
      <c r="AB102" s="1"/>
      <c r="AC102" s="1"/>
      <c r="AD102" s="1"/>
      <c r="AE102" s="1"/>
      <c r="AF102" s="2"/>
      <c r="AG102" s="4">
        <f t="shared" si="28"/>
        <v>0</v>
      </c>
      <c r="AH102" s="4">
        <f t="shared" si="30"/>
        <v>12959.365625</v>
      </c>
      <c r="AI102" s="4">
        <f t="shared" si="32"/>
        <v>1295.9365625</v>
      </c>
      <c r="AJ102" s="2">
        <f t="shared" si="23"/>
        <v>14255.302187500001</v>
      </c>
    </row>
    <row r="103" spans="2:37" s="49" customFormat="1" ht="47.25" x14ac:dyDescent="0.2">
      <c r="B103" s="77">
        <v>89</v>
      </c>
      <c r="C103" s="9" t="s">
        <v>52</v>
      </c>
      <c r="D103" s="9" t="s">
        <v>156</v>
      </c>
      <c r="E103" s="1" t="s">
        <v>0</v>
      </c>
      <c r="F103" s="67" t="s">
        <v>376</v>
      </c>
      <c r="G103" s="67"/>
      <c r="H103" s="1" t="s">
        <v>77</v>
      </c>
      <c r="I103" s="1">
        <v>5.03</v>
      </c>
      <c r="J103" s="67">
        <f>'свод  01.09.2020 '!J103-'мб 01.09.2020'!J103</f>
        <v>1.3274999999999997</v>
      </c>
      <c r="K103" s="1"/>
      <c r="L103" s="1">
        <v>17697</v>
      </c>
      <c r="M103" s="2">
        <f t="shared" si="15"/>
        <v>23492.767499999994</v>
      </c>
      <c r="N103" s="2">
        <f t="shared" si="31"/>
        <v>0</v>
      </c>
      <c r="O103" s="1">
        <v>712</v>
      </c>
      <c r="P103" s="1"/>
      <c r="Q103" s="5">
        <f t="shared" si="24"/>
        <v>712</v>
      </c>
      <c r="R103" s="3">
        <f t="shared" si="16"/>
        <v>0.98888888888888893</v>
      </c>
      <c r="S103" s="3">
        <f t="shared" si="26"/>
        <v>0</v>
      </c>
      <c r="T103" s="3">
        <f t="shared" si="27"/>
        <v>0.98888888888888893</v>
      </c>
      <c r="U103" s="2">
        <f t="shared" si="19"/>
        <v>23231.736749999996</v>
      </c>
      <c r="V103" s="2">
        <f t="shared" si="20"/>
        <v>0</v>
      </c>
      <c r="W103" s="2">
        <f t="shared" si="21"/>
        <v>23231.736749999996</v>
      </c>
      <c r="X103" s="4"/>
      <c r="Y103" s="1"/>
      <c r="Z103" s="2"/>
      <c r="AA103" s="1"/>
      <c r="AB103" s="1"/>
      <c r="AC103" s="1"/>
      <c r="AD103" s="1"/>
      <c r="AE103" s="1"/>
      <c r="AF103" s="2"/>
      <c r="AG103" s="4">
        <f t="shared" si="28"/>
        <v>0</v>
      </c>
      <c r="AH103" s="4">
        <f t="shared" si="30"/>
        <v>23231.736749999996</v>
      </c>
      <c r="AI103" s="4">
        <f t="shared" si="32"/>
        <v>2323.1736749999995</v>
      </c>
      <c r="AJ103" s="2">
        <f t="shared" si="23"/>
        <v>25554.910424999995</v>
      </c>
    </row>
    <row r="104" spans="2:37" s="49" customFormat="1" ht="31.5" x14ac:dyDescent="0.2">
      <c r="B104" s="1">
        <v>90</v>
      </c>
      <c r="C104" s="9" t="s">
        <v>28</v>
      </c>
      <c r="D104" s="9" t="s">
        <v>240</v>
      </c>
      <c r="E104" s="1" t="s">
        <v>71</v>
      </c>
      <c r="F104" s="67" t="s">
        <v>377</v>
      </c>
      <c r="G104" s="67" t="s">
        <v>110</v>
      </c>
      <c r="H104" s="1" t="s">
        <v>79</v>
      </c>
      <c r="I104" s="1">
        <v>5.31</v>
      </c>
      <c r="J104" s="67">
        <f>'свод  01.09.2020 '!J104-'мб 01.09.2020'!J104</f>
        <v>0</v>
      </c>
      <c r="K104" s="1">
        <f>'свод  01.09.2020 '!K104-'мб 01.09.2020'!K104</f>
        <v>0.93000000000000016</v>
      </c>
      <c r="L104" s="1">
        <v>17697</v>
      </c>
      <c r="M104" s="2">
        <f t="shared" si="15"/>
        <v>0</v>
      </c>
      <c r="N104" s="2">
        <f t="shared" si="31"/>
        <v>16458.210000000003</v>
      </c>
      <c r="O104" s="1"/>
      <c r="P104" s="1">
        <v>1070</v>
      </c>
      <c r="Q104" s="5">
        <f t="shared" si="24"/>
        <v>1070</v>
      </c>
      <c r="R104" s="3">
        <f t="shared" si="16"/>
        <v>0</v>
      </c>
      <c r="S104" s="3">
        <f t="shared" si="26"/>
        <v>1.1145833333333333</v>
      </c>
      <c r="T104" s="3">
        <f t="shared" si="27"/>
        <v>1.1145833333333333</v>
      </c>
      <c r="U104" s="2">
        <f t="shared" si="19"/>
        <v>0</v>
      </c>
      <c r="V104" s="2">
        <f t="shared" si="20"/>
        <v>18344.046562500003</v>
      </c>
      <c r="W104" s="2">
        <f t="shared" si="21"/>
        <v>18344.046562500003</v>
      </c>
      <c r="X104" s="4"/>
      <c r="Y104" s="1"/>
      <c r="Z104" s="2"/>
      <c r="AA104" s="1"/>
      <c r="AB104" s="1"/>
      <c r="AC104" s="1"/>
      <c r="AD104" s="1"/>
      <c r="AE104" s="1"/>
      <c r="AF104" s="2"/>
      <c r="AG104" s="4">
        <f t="shared" si="28"/>
        <v>0</v>
      </c>
      <c r="AH104" s="4">
        <f t="shared" si="30"/>
        <v>18344.046562500003</v>
      </c>
      <c r="AI104" s="4">
        <f t="shared" si="32"/>
        <v>1834.4046562500005</v>
      </c>
      <c r="AJ104" s="2">
        <f t="shared" si="23"/>
        <v>20178.451218750004</v>
      </c>
    </row>
    <row r="105" spans="2:37" s="49" customFormat="1" ht="31.5" x14ac:dyDescent="0.2">
      <c r="B105" s="77">
        <v>91</v>
      </c>
      <c r="C105" s="9" t="s">
        <v>31</v>
      </c>
      <c r="D105" s="9" t="s">
        <v>149</v>
      </c>
      <c r="E105" s="1" t="s">
        <v>0</v>
      </c>
      <c r="F105" s="67" t="s">
        <v>296</v>
      </c>
      <c r="G105" s="67"/>
      <c r="H105" s="1" t="s">
        <v>77</v>
      </c>
      <c r="I105" s="1"/>
      <c r="J105" s="67">
        <f>'свод  01.09.2020 '!J105-'мб 01.09.2020'!J105</f>
        <v>1.2800000000000002</v>
      </c>
      <c r="K105" s="1"/>
      <c r="L105" s="1">
        <v>17697</v>
      </c>
      <c r="M105" s="2">
        <f t="shared" si="15"/>
        <v>22652.160000000003</v>
      </c>
      <c r="N105" s="2">
        <f t="shared" si="31"/>
        <v>0</v>
      </c>
      <c r="O105" s="1">
        <v>859</v>
      </c>
      <c r="P105" s="1">
        <v>0</v>
      </c>
      <c r="Q105" s="5">
        <f t="shared" si="24"/>
        <v>859</v>
      </c>
      <c r="R105" s="3">
        <f t="shared" si="16"/>
        <v>1.1930555555555555</v>
      </c>
      <c r="S105" s="3">
        <f t="shared" si="26"/>
        <v>0</v>
      </c>
      <c r="T105" s="3">
        <f t="shared" si="27"/>
        <v>1.1930555555555555</v>
      </c>
      <c r="U105" s="2">
        <f t="shared" si="19"/>
        <v>27025.285333333337</v>
      </c>
      <c r="V105" s="2">
        <f t="shared" si="20"/>
        <v>0</v>
      </c>
      <c r="W105" s="2">
        <f t="shared" si="21"/>
        <v>27025.285333333337</v>
      </c>
      <c r="X105" s="4"/>
      <c r="Y105" s="1"/>
      <c r="Z105" s="2"/>
      <c r="AA105" s="1"/>
      <c r="AB105" s="1"/>
      <c r="AC105" s="1"/>
      <c r="AD105" s="1"/>
      <c r="AE105" s="1"/>
      <c r="AF105" s="2"/>
      <c r="AG105" s="4">
        <f t="shared" si="28"/>
        <v>0</v>
      </c>
      <c r="AH105" s="4">
        <f t="shared" si="30"/>
        <v>27025.285333333337</v>
      </c>
      <c r="AI105" s="4">
        <f t="shared" si="32"/>
        <v>2702.5285333333341</v>
      </c>
      <c r="AJ105" s="2">
        <f t="shared" si="23"/>
        <v>29727.813866666671</v>
      </c>
    </row>
    <row r="106" spans="2:37" s="49" customFormat="1" ht="37.5" customHeight="1" x14ac:dyDescent="0.2">
      <c r="B106" s="1">
        <v>92</v>
      </c>
      <c r="C106" s="9" t="s">
        <v>66</v>
      </c>
      <c r="D106" s="9" t="s">
        <v>241</v>
      </c>
      <c r="E106" s="1" t="s">
        <v>0</v>
      </c>
      <c r="F106" s="67" t="s">
        <v>378</v>
      </c>
      <c r="G106" s="67"/>
      <c r="H106" s="1" t="s">
        <v>77</v>
      </c>
      <c r="I106" s="1">
        <v>5.03</v>
      </c>
      <c r="J106" s="67">
        <f>'свод  01.09.2020 '!J106-'мб 01.09.2020'!J106</f>
        <v>1.3274999999999997</v>
      </c>
      <c r="K106" s="1"/>
      <c r="L106" s="1">
        <v>17697</v>
      </c>
      <c r="M106" s="2">
        <f t="shared" si="15"/>
        <v>23492.767499999994</v>
      </c>
      <c r="N106" s="2">
        <f t="shared" si="31"/>
        <v>0</v>
      </c>
      <c r="O106" s="1">
        <v>366</v>
      </c>
      <c r="P106" s="1"/>
      <c r="Q106" s="5">
        <f t="shared" si="24"/>
        <v>366</v>
      </c>
      <c r="R106" s="3">
        <f t="shared" si="16"/>
        <v>0.5083333333333333</v>
      </c>
      <c r="S106" s="3">
        <f t="shared" si="26"/>
        <v>0</v>
      </c>
      <c r="T106" s="3">
        <f t="shared" si="27"/>
        <v>0.5083333333333333</v>
      </c>
      <c r="U106" s="2">
        <f t="shared" si="19"/>
        <v>11942.156812499998</v>
      </c>
      <c r="V106" s="2">
        <f t="shared" si="20"/>
        <v>0</v>
      </c>
      <c r="W106" s="2">
        <f t="shared" si="21"/>
        <v>11942.156812499998</v>
      </c>
      <c r="X106" s="4"/>
      <c r="Y106" s="1"/>
      <c r="Z106" s="2"/>
      <c r="AA106" s="1"/>
      <c r="AB106" s="1"/>
      <c r="AC106" s="1"/>
      <c r="AD106" s="1"/>
      <c r="AE106" s="1"/>
      <c r="AF106" s="2"/>
      <c r="AG106" s="4">
        <f t="shared" si="28"/>
        <v>0</v>
      </c>
      <c r="AH106" s="4">
        <f t="shared" si="30"/>
        <v>11942.156812499998</v>
      </c>
      <c r="AI106" s="4">
        <f t="shared" si="32"/>
        <v>1194.2156812499998</v>
      </c>
      <c r="AJ106" s="2">
        <f t="shared" si="23"/>
        <v>13136.372493749997</v>
      </c>
    </row>
    <row r="107" spans="2:37" s="49" customFormat="1" ht="31.5" x14ac:dyDescent="0.2">
      <c r="B107" s="77">
        <v>93</v>
      </c>
      <c r="C107" s="9" t="s">
        <v>57</v>
      </c>
      <c r="D107" s="9" t="s">
        <v>358</v>
      </c>
      <c r="E107" s="1" t="s">
        <v>0</v>
      </c>
      <c r="F107" s="67" t="s">
        <v>379</v>
      </c>
      <c r="G107" s="67"/>
      <c r="H107" s="1" t="s">
        <v>77</v>
      </c>
      <c r="I107" s="1">
        <v>5.31</v>
      </c>
      <c r="J107" s="67">
        <f>'свод  01.09.2020 '!J107-'мб 01.09.2020'!J107</f>
        <v>1.1875</v>
      </c>
      <c r="K107" s="1"/>
      <c r="L107" s="1">
        <v>17697</v>
      </c>
      <c r="M107" s="2">
        <f t="shared" si="15"/>
        <v>21015.1875</v>
      </c>
      <c r="N107" s="2">
        <f t="shared" si="31"/>
        <v>0</v>
      </c>
      <c r="O107" s="1">
        <v>926</v>
      </c>
      <c r="P107" s="1"/>
      <c r="Q107" s="5">
        <f t="shared" si="24"/>
        <v>926</v>
      </c>
      <c r="R107" s="3">
        <f t="shared" si="16"/>
        <v>1.2861111111111112</v>
      </c>
      <c r="S107" s="3">
        <f t="shared" si="26"/>
        <v>0</v>
      </c>
      <c r="T107" s="3">
        <f t="shared" si="27"/>
        <v>1.2861111111111112</v>
      </c>
      <c r="U107" s="2">
        <f t="shared" si="19"/>
        <v>27027.866145833334</v>
      </c>
      <c r="V107" s="2">
        <f t="shared" si="20"/>
        <v>0</v>
      </c>
      <c r="W107" s="2">
        <f t="shared" si="21"/>
        <v>27027.866145833334</v>
      </c>
      <c r="X107" s="4"/>
      <c r="Y107" s="1"/>
      <c r="Z107" s="2"/>
      <c r="AA107" s="1"/>
      <c r="AB107" s="1"/>
      <c r="AC107" s="1"/>
      <c r="AD107" s="1"/>
      <c r="AE107" s="1"/>
      <c r="AF107" s="2"/>
      <c r="AG107" s="4">
        <f t="shared" si="28"/>
        <v>0</v>
      </c>
      <c r="AH107" s="4">
        <f t="shared" si="30"/>
        <v>27027.866145833334</v>
      </c>
      <c r="AI107" s="4">
        <f t="shared" si="32"/>
        <v>2702.7866145833336</v>
      </c>
      <c r="AJ107" s="2">
        <f t="shared" si="23"/>
        <v>29730.652760416666</v>
      </c>
    </row>
    <row r="108" spans="2:37" s="49" customFormat="1" ht="31.5" x14ac:dyDescent="0.2">
      <c r="B108" s="1">
        <v>94</v>
      </c>
      <c r="C108" s="9" t="s">
        <v>38</v>
      </c>
      <c r="D108" s="9" t="s">
        <v>150</v>
      </c>
      <c r="E108" s="1" t="s">
        <v>0</v>
      </c>
      <c r="F108" s="67" t="s">
        <v>297</v>
      </c>
      <c r="G108" s="67"/>
      <c r="H108" s="1" t="s">
        <v>77</v>
      </c>
      <c r="I108" s="1">
        <v>4.93</v>
      </c>
      <c r="J108" s="67">
        <f>'свод  01.09.2020 '!J108-'мб 01.09.2020'!J108</f>
        <v>1.2324999999999999</v>
      </c>
      <c r="K108" s="1"/>
      <c r="L108" s="1">
        <v>17697</v>
      </c>
      <c r="M108" s="2">
        <f>J108*L108</f>
        <v>21811.552499999998</v>
      </c>
      <c r="N108" s="2">
        <f>K108*L108</f>
        <v>0</v>
      </c>
      <c r="O108" s="1">
        <v>754</v>
      </c>
      <c r="P108" s="1"/>
      <c r="Q108" s="5">
        <f>P108+O108</f>
        <v>754</v>
      </c>
      <c r="R108" s="3">
        <f>O108/720</f>
        <v>1.0472222222222223</v>
      </c>
      <c r="S108" s="3">
        <f>P108/960</f>
        <v>0</v>
      </c>
      <c r="T108" s="3">
        <f>R108+S108</f>
        <v>1.0472222222222223</v>
      </c>
      <c r="U108" s="2">
        <f>M108/720*O108</f>
        <v>22841.542479166663</v>
      </c>
      <c r="V108" s="2">
        <f>N108/960*P108</f>
        <v>0</v>
      </c>
      <c r="W108" s="2">
        <f>U108+V108</f>
        <v>22841.542479166663</v>
      </c>
      <c r="X108" s="4"/>
      <c r="Y108" s="1"/>
      <c r="Z108" s="2"/>
      <c r="AA108" s="1"/>
      <c r="AB108" s="1"/>
      <c r="AC108" s="1"/>
      <c r="AD108" s="1"/>
      <c r="AE108" s="1"/>
      <c r="AF108" s="2"/>
      <c r="AG108" s="4">
        <f t="shared" si="28"/>
        <v>0</v>
      </c>
      <c r="AH108" s="4">
        <f t="shared" si="30"/>
        <v>22841.542479166663</v>
      </c>
      <c r="AI108" s="4">
        <f t="shared" si="32"/>
        <v>2284.1542479166665</v>
      </c>
      <c r="AJ108" s="2">
        <f>AH108+AI108</f>
        <v>25125.69672708333</v>
      </c>
    </row>
    <row r="109" spans="2:37" s="51" customFormat="1" ht="13.5" hidden="1" customHeight="1" x14ac:dyDescent="0.2">
      <c r="B109" s="112" t="s">
        <v>2</v>
      </c>
      <c r="C109" s="112" t="s">
        <v>3</v>
      </c>
      <c r="D109" s="78"/>
      <c r="E109" s="103" t="s">
        <v>4</v>
      </c>
      <c r="F109" s="116" t="s">
        <v>1</v>
      </c>
      <c r="G109" s="113" t="s">
        <v>5</v>
      </c>
      <c r="H109" s="78"/>
      <c r="I109" s="112" t="s">
        <v>24</v>
      </c>
      <c r="J109" s="112"/>
      <c r="K109" s="112"/>
      <c r="L109" s="112"/>
      <c r="M109" s="112"/>
      <c r="N109" s="112"/>
      <c r="O109" s="112"/>
      <c r="P109" s="112"/>
      <c r="Q109" s="112"/>
      <c r="R109" s="112"/>
      <c r="S109" s="112"/>
      <c r="T109" s="112"/>
      <c r="U109" s="112"/>
      <c r="V109" s="112"/>
      <c r="W109" s="112"/>
      <c r="X109" s="112"/>
      <c r="Y109" s="112"/>
      <c r="Z109" s="112"/>
      <c r="AA109" s="112"/>
      <c r="AB109" s="112"/>
      <c r="AC109" s="112"/>
      <c r="AD109" s="112"/>
      <c r="AE109" s="112"/>
      <c r="AF109" s="112"/>
      <c r="AG109" s="103" t="s">
        <v>22</v>
      </c>
      <c r="AH109" s="103" t="s">
        <v>33</v>
      </c>
      <c r="AI109" s="103" t="s">
        <v>34</v>
      </c>
      <c r="AJ109" s="103" t="s">
        <v>23</v>
      </c>
      <c r="AK109" s="49"/>
    </row>
    <row r="110" spans="2:37" s="51" customFormat="1" ht="60.75" hidden="1" customHeight="1" x14ac:dyDescent="0.2">
      <c r="B110" s="112"/>
      <c r="C110" s="112"/>
      <c r="D110" s="79"/>
      <c r="E110" s="104"/>
      <c r="F110" s="116"/>
      <c r="G110" s="114"/>
      <c r="H110" s="79" t="s">
        <v>76</v>
      </c>
      <c r="I110" s="112" t="s">
        <v>6</v>
      </c>
      <c r="J110" s="77" t="s">
        <v>6</v>
      </c>
      <c r="K110" s="112" t="s">
        <v>7</v>
      </c>
      <c r="L110" s="112" t="s">
        <v>8</v>
      </c>
      <c r="M110" s="112" t="s">
        <v>9</v>
      </c>
      <c r="N110" s="112" t="s">
        <v>10</v>
      </c>
      <c r="O110" s="112" t="s">
        <v>11</v>
      </c>
      <c r="P110" s="112"/>
      <c r="Q110" s="117" t="s">
        <v>13</v>
      </c>
      <c r="R110" s="112" t="s">
        <v>14</v>
      </c>
      <c r="S110" s="112"/>
      <c r="T110" s="112" t="s">
        <v>15</v>
      </c>
      <c r="U110" s="111" t="s">
        <v>16</v>
      </c>
      <c r="V110" s="111"/>
      <c r="W110" s="111" t="s">
        <v>17</v>
      </c>
      <c r="X110" s="112"/>
      <c r="Y110" s="112"/>
      <c r="Z110" s="112"/>
      <c r="AA110" s="112"/>
      <c r="AB110" s="112"/>
      <c r="AC110" s="112"/>
      <c r="AD110" s="112"/>
      <c r="AE110" s="112"/>
      <c r="AF110" s="112"/>
      <c r="AG110" s="104"/>
      <c r="AH110" s="104"/>
      <c r="AI110" s="104"/>
      <c r="AJ110" s="104"/>
      <c r="AK110" s="49"/>
    </row>
    <row r="111" spans="2:37" s="51" customFormat="1" ht="24" hidden="1" customHeight="1" x14ac:dyDescent="0.2">
      <c r="B111" s="112"/>
      <c r="C111" s="112"/>
      <c r="D111" s="80"/>
      <c r="E111" s="105"/>
      <c r="F111" s="116"/>
      <c r="G111" s="115"/>
      <c r="H111" s="80"/>
      <c r="I111" s="112"/>
      <c r="J111" s="77"/>
      <c r="K111" s="112"/>
      <c r="L111" s="112"/>
      <c r="M111" s="112"/>
      <c r="N111" s="112"/>
      <c r="O111" s="81" t="s">
        <v>12</v>
      </c>
      <c r="P111" s="81" t="s">
        <v>41</v>
      </c>
      <c r="Q111" s="117"/>
      <c r="R111" s="77" t="s">
        <v>12</v>
      </c>
      <c r="S111" s="81" t="s">
        <v>41</v>
      </c>
      <c r="T111" s="112"/>
      <c r="U111" s="82" t="s">
        <v>12</v>
      </c>
      <c r="V111" s="82" t="s">
        <v>41</v>
      </c>
      <c r="W111" s="111"/>
      <c r="X111" s="77"/>
      <c r="Y111" s="77"/>
      <c r="Z111" s="82"/>
      <c r="AA111" s="77"/>
      <c r="AB111" s="77"/>
      <c r="AC111" s="77"/>
      <c r="AD111" s="77"/>
      <c r="AE111" s="77"/>
      <c r="AF111" s="77"/>
      <c r="AG111" s="105"/>
      <c r="AH111" s="105"/>
      <c r="AI111" s="105"/>
      <c r="AJ111" s="105"/>
      <c r="AK111" s="49"/>
    </row>
    <row r="112" spans="2:37" s="51" customFormat="1" ht="54.75" customHeight="1" x14ac:dyDescent="0.2">
      <c r="B112" s="77">
        <v>95</v>
      </c>
      <c r="C112" s="9" t="s">
        <v>67</v>
      </c>
      <c r="D112" s="9" t="s">
        <v>165</v>
      </c>
      <c r="E112" s="1" t="s">
        <v>71</v>
      </c>
      <c r="F112" s="67" t="s">
        <v>251</v>
      </c>
      <c r="G112" s="67" t="s">
        <v>30</v>
      </c>
      <c r="H112" s="1" t="s">
        <v>392</v>
      </c>
      <c r="I112" s="1">
        <v>3.89</v>
      </c>
      <c r="J112" s="67">
        <f>'свод  01.09.2020 '!J112-'мб 01.09.2020'!J112</f>
        <v>1.0975000000000001</v>
      </c>
      <c r="K112" s="1">
        <f>'свод  01.09.2020 '!K112-'мб 01.09.2020'!K112</f>
        <v>1.1300000000000008</v>
      </c>
      <c r="L112" s="2">
        <v>17697</v>
      </c>
      <c r="M112" s="2">
        <f>J112*L112</f>
        <v>19422.457500000004</v>
      </c>
      <c r="N112" s="2">
        <f>K112*L112</f>
        <v>19997.610000000015</v>
      </c>
      <c r="O112" s="1">
        <v>136</v>
      </c>
      <c r="P112" s="5">
        <v>777</v>
      </c>
      <c r="Q112" s="5">
        <f>P112+O112</f>
        <v>913</v>
      </c>
      <c r="R112" s="3">
        <f t="shared" ref="R112" si="33">O112/960</f>
        <v>0.14166666666666666</v>
      </c>
      <c r="S112" s="3">
        <f>P112/960</f>
        <v>0.80937499999999996</v>
      </c>
      <c r="T112" s="3">
        <f>R112+S112</f>
        <v>0.95104166666666656</v>
      </c>
      <c r="U112" s="2">
        <f>M112/720*O112</f>
        <v>3668.6864166666674</v>
      </c>
      <c r="V112" s="2">
        <f>N112/960*P112</f>
        <v>16185.565593750014</v>
      </c>
      <c r="W112" s="2">
        <f>U112+V112</f>
        <v>19854.252010416683</v>
      </c>
      <c r="X112" s="4"/>
      <c r="Y112" s="1"/>
      <c r="Z112" s="2"/>
      <c r="AA112" s="1"/>
      <c r="AB112" s="1"/>
      <c r="AC112" s="1"/>
      <c r="AD112" s="1"/>
      <c r="AE112" s="1"/>
      <c r="AF112" s="2"/>
      <c r="AG112" s="4">
        <f t="shared" ref="AG112:AG150" si="34">Z112+AC112+AF112</f>
        <v>0</v>
      </c>
      <c r="AH112" s="4">
        <f t="shared" ref="AH112:AH152" si="35">AG112+W112</f>
        <v>19854.252010416683</v>
      </c>
      <c r="AI112" s="4">
        <f t="shared" ref="AI112:AI123" si="36">W112*10%</f>
        <v>1985.4252010416685</v>
      </c>
      <c r="AJ112" s="2">
        <f>AH112+AI112</f>
        <v>21839.677211458351</v>
      </c>
      <c r="AK112" s="49"/>
    </row>
    <row r="113" spans="1:36" s="49" customFormat="1" ht="39.75" customHeight="1" x14ac:dyDescent="0.2">
      <c r="B113" s="1">
        <v>96</v>
      </c>
      <c r="C113" s="9" t="s">
        <v>74</v>
      </c>
      <c r="D113" s="9" t="s">
        <v>207</v>
      </c>
      <c r="E113" s="1" t="s">
        <v>0</v>
      </c>
      <c r="F113" s="67" t="s">
        <v>295</v>
      </c>
      <c r="G113" s="67"/>
      <c r="H113" s="1" t="s">
        <v>77</v>
      </c>
      <c r="I113" s="1">
        <v>3.73</v>
      </c>
      <c r="J113" s="67">
        <f>'свод  01.09.2020 '!J113-'мб 01.09.2020'!J113</f>
        <v>1.3274999999999997</v>
      </c>
      <c r="K113" s="1"/>
      <c r="L113" s="1">
        <v>17697</v>
      </c>
      <c r="M113" s="2">
        <f t="shared" ref="M113:M152" si="37">J113*L113</f>
        <v>23492.767499999994</v>
      </c>
      <c r="N113" s="2">
        <f t="shared" ref="N113:N152" si="38">K113*L113</f>
        <v>0</v>
      </c>
      <c r="O113" s="1">
        <v>940</v>
      </c>
      <c r="P113" s="1">
        <v>0</v>
      </c>
      <c r="Q113" s="5">
        <f t="shared" ref="Q113:Q152" si="39">P113+O113</f>
        <v>940</v>
      </c>
      <c r="R113" s="3">
        <f t="shared" ref="R113:R152" si="40">O113/720</f>
        <v>1.3055555555555556</v>
      </c>
      <c r="S113" s="3">
        <f t="shared" ref="S113:S152" si="41">P113/960</f>
        <v>0</v>
      </c>
      <c r="T113" s="3">
        <f t="shared" si="27"/>
        <v>1.3055555555555556</v>
      </c>
      <c r="U113" s="2">
        <f t="shared" ref="U113:U152" si="42">M113/720*O113</f>
        <v>30671.113124999996</v>
      </c>
      <c r="V113" s="2">
        <f t="shared" ref="V113:V144" si="43">N113/960*P113</f>
        <v>0</v>
      </c>
      <c r="W113" s="2">
        <f t="shared" ref="W113:W152" si="44">U113+V113</f>
        <v>30671.113124999996</v>
      </c>
      <c r="X113" s="4"/>
      <c r="Y113" s="1"/>
      <c r="Z113" s="2"/>
      <c r="AA113" s="1"/>
      <c r="AB113" s="1"/>
      <c r="AC113" s="1"/>
      <c r="AD113" s="1"/>
      <c r="AE113" s="1"/>
      <c r="AF113" s="2"/>
      <c r="AG113" s="4">
        <f t="shared" si="34"/>
        <v>0</v>
      </c>
      <c r="AH113" s="4">
        <f t="shared" si="35"/>
        <v>30671.113124999996</v>
      </c>
      <c r="AI113" s="4">
        <f t="shared" si="36"/>
        <v>3067.1113124999997</v>
      </c>
      <c r="AJ113" s="2">
        <f t="shared" ref="AJ113:AJ144" si="45">AH113+AI113</f>
        <v>33738.224437499994</v>
      </c>
    </row>
    <row r="114" spans="1:36" s="49" customFormat="1" ht="47.25" x14ac:dyDescent="0.2">
      <c r="B114" s="77">
        <v>97</v>
      </c>
      <c r="C114" s="9" t="s">
        <v>175</v>
      </c>
      <c r="D114" s="9" t="s">
        <v>242</v>
      </c>
      <c r="E114" s="1" t="s">
        <v>0</v>
      </c>
      <c r="F114" s="67" t="s">
        <v>288</v>
      </c>
      <c r="G114" s="67" t="s">
        <v>30</v>
      </c>
      <c r="H114" s="1" t="s">
        <v>408</v>
      </c>
      <c r="I114" s="1">
        <v>5.31</v>
      </c>
      <c r="J114" s="67">
        <f>'свод  01.09.2020 '!J114-'мб 01.09.2020'!J114</f>
        <v>1.3274999999999997</v>
      </c>
      <c r="K114" s="1">
        <f>'свод  01.09.2020 '!K114-'мб 01.09.2020'!K114</f>
        <v>1.1900000000000004</v>
      </c>
      <c r="L114" s="1">
        <v>17697</v>
      </c>
      <c r="M114" s="2">
        <f t="shared" si="37"/>
        <v>23492.767499999994</v>
      </c>
      <c r="N114" s="2">
        <f t="shared" si="38"/>
        <v>21059.430000000008</v>
      </c>
      <c r="O114" s="1">
        <v>74</v>
      </c>
      <c r="P114" s="1">
        <v>120</v>
      </c>
      <c r="Q114" s="5">
        <f t="shared" si="39"/>
        <v>194</v>
      </c>
      <c r="R114" s="3">
        <f t="shared" si="40"/>
        <v>0.10277777777777777</v>
      </c>
      <c r="S114" s="3">
        <f t="shared" si="41"/>
        <v>0.125</v>
      </c>
      <c r="T114" s="3">
        <f t="shared" si="27"/>
        <v>0.22777777777777777</v>
      </c>
      <c r="U114" s="2">
        <f t="shared" si="42"/>
        <v>2414.5344374999995</v>
      </c>
      <c r="V114" s="2">
        <f t="shared" si="43"/>
        <v>2632.4287500000009</v>
      </c>
      <c r="W114" s="2">
        <f t="shared" si="44"/>
        <v>5046.9631875000005</v>
      </c>
      <c r="X114" s="4"/>
      <c r="Y114" s="1"/>
      <c r="Z114" s="2"/>
      <c r="AA114" s="1"/>
      <c r="AB114" s="1"/>
      <c r="AC114" s="1"/>
      <c r="AD114" s="1"/>
      <c r="AE114" s="1"/>
      <c r="AF114" s="2"/>
      <c r="AG114" s="4">
        <f t="shared" si="34"/>
        <v>0</v>
      </c>
      <c r="AH114" s="4">
        <f t="shared" si="35"/>
        <v>5046.9631875000005</v>
      </c>
      <c r="AI114" s="4">
        <f t="shared" si="36"/>
        <v>504.69631875000005</v>
      </c>
      <c r="AJ114" s="2">
        <f t="shared" si="45"/>
        <v>5551.65950625</v>
      </c>
    </row>
    <row r="115" spans="1:36" s="49" customFormat="1" ht="48" customHeight="1" x14ac:dyDescent="0.2">
      <c r="B115" s="1">
        <v>98</v>
      </c>
      <c r="C115" s="9" t="s">
        <v>68</v>
      </c>
      <c r="D115" s="9" t="s">
        <v>151</v>
      </c>
      <c r="E115" s="1" t="s">
        <v>0</v>
      </c>
      <c r="F115" s="67" t="s">
        <v>380</v>
      </c>
      <c r="G115" s="67" t="s">
        <v>30</v>
      </c>
      <c r="H115" s="1" t="s">
        <v>77</v>
      </c>
      <c r="I115" s="1">
        <v>4.75</v>
      </c>
      <c r="J115" s="67">
        <f>'свод  01.09.2020 '!J115-'мб 01.09.2020'!J115</f>
        <v>1.1875</v>
      </c>
      <c r="K115" s="1"/>
      <c r="L115" s="1">
        <v>17697</v>
      </c>
      <c r="M115" s="2">
        <f t="shared" si="37"/>
        <v>21015.1875</v>
      </c>
      <c r="N115" s="2">
        <f t="shared" si="38"/>
        <v>0</v>
      </c>
      <c r="O115" s="1">
        <v>1080</v>
      </c>
      <c r="P115" s="1"/>
      <c r="Q115" s="5">
        <f t="shared" si="39"/>
        <v>1080</v>
      </c>
      <c r="R115" s="3">
        <f t="shared" si="40"/>
        <v>1.5</v>
      </c>
      <c r="S115" s="3">
        <f t="shared" si="41"/>
        <v>0</v>
      </c>
      <c r="T115" s="3">
        <f t="shared" si="27"/>
        <v>1.5</v>
      </c>
      <c r="U115" s="2">
        <f t="shared" si="42"/>
        <v>31522.78125</v>
      </c>
      <c r="V115" s="2">
        <f t="shared" si="43"/>
        <v>0</v>
      </c>
      <c r="W115" s="2">
        <f t="shared" si="44"/>
        <v>31522.78125</v>
      </c>
      <c r="X115" s="4"/>
      <c r="Y115" s="1"/>
      <c r="Z115" s="2"/>
      <c r="AA115" s="1"/>
      <c r="AB115" s="1"/>
      <c r="AC115" s="1"/>
      <c r="AD115" s="1"/>
      <c r="AE115" s="1"/>
      <c r="AF115" s="2"/>
      <c r="AG115" s="4">
        <f t="shared" si="34"/>
        <v>0</v>
      </c>
      <c r="AH115" s="4">
        <f t="shared" si="35"/>
        <v>31522.78125</v>
      </c>
      <c r="AI115" s="4">
        <f t="shared" si="36"/>
        <v>3152.2781250000003</v>
      </c>
      <c r="AJ115" s="2">
        <f t="shared" si="45"/>
        <v>34675.059374999997</v>
      </c>
    </row>
    <row r="116" spans="1:36" s="49" customFormat="1" ht="48" customHeight="1" x14ac:dyDescent="0.2">
      <c r="B116" s="77">
        <v>99</v>
      </c>
      <c r="C116" s="9" t="s">
        <v>106</v>
      </c>
      <c r="D116" s="9" t="s">
        <v>359</v>
      </c>
      <c r="E116" s="1" t="s">
        <v>0</v>
      </c>
      <c r="F116" s="67" t="s">
        <v>393</v>
      </c>
      <c r="G116" s="67"/>
      <c r="H116" s="1" t="s">
        <v>77</v>
      </c>
      <c r="I116" s="1">
        <v>4.75</v>
      </c>
      <c r="J116" s="67">
        <f>'свод  01.09.2020 '!J116-'мб 01.09.2020'!J116</f>
        <v>1.0999999999999996</v>
      </c>
      <c r="K116" s="1"/>
      <c r="L116" s="1">
        <v>17697</v>
      </c>
      <c r="M116" s="2">
        <f t="shared" si="37"/>
        <v>19466.699999999993</v>
      </c>
      <c r="N116" s="2">
        <f t="shared" si="38"/>
        <v>0</v>
      </c>
      <c r="O116" s="1">
        <v>748</v>
      </c>
      <c r="P116" s="1"/>
      <c r="Q116" s="5">
        <f t="shared" si="39"/>
        <v>748</v>
      </c>
      <c r="R116" s="3">
        <f t="shared" si="40"/>
        <v>1.038888888888889</v>
      </c>
      <c r="S116" s="3">
        <f t="shared" si="41"/>
        <v>0</v>
      </c>
      <c r="T116" s="3">
        <f t="shared" si="27"/>
        <v>1.038888888888889</v>
      </c>
      <c r="U116" s="2">
        <f t="shared" si="42"/>
        <v>20223.738333333327</v>
      </c>
      <c r="V116" s="2">
        <f t="shared" si="43"/>
        <v>0</v>
      </c>
      <c r="W116" s="2">
        <f t="shared" si="44"/>
        <v>20223.738333333327</v>
      </c>
      <c r="X116" s="4"/>
      <c r="Y116" s="1"/>
      <c r="Z116" s="2"/>
      <c r="AA116" s="1"/>
      <c r="AB116" s="1"/>
      <c r="AC116" s="1"/>
      <c r="AD116" s="1"/>
      <c r="AE116" s="1"/>
      <c r="AF116" s="2"/>
      <c r="AG116" s="4">
        <f t="shared" si="34"/>
        <v>0</v>
      </c>
      <c r="AH116" s="4">
        <f t="shared" si="35"/>
        <v>20223.738333333327</v>
      </c>
      <c r="AI116" s="4">
        <f t="shared" si="36"/>
        <v>2022.3738333333329</v>
      </c>
      <c r="AJ116" s="2">
        <f t="shared" si="45"/>
        <v>22246.112166666659</v>
      </c>
    </row>
    <row r="117" spans="1:36" s="49" customFormat="1" ht="31.5" x14ac:dyDescent="0.2">
      <c r="B117" s="1">
        <v>100</v>
      </c>
      <c r="C117" s="9" t="s">
        <v>176</v>
      </c>
      <c r="D117" s="9" t="s">
        <v>157</v>
      </c>
      <c r="E117" s="1" t="s">
        <v>0</v>
      </c>
      <c r="F117" s="67" t="s">
        <v>381</v>
      </c>
      <c r="G117" s="67" t="s">
        <v>26</v>
      </c>
      <c r="H117" s="1" t="s">
        <v>98</v>
      </c>
      <c r="I117" s="1">
        <v>4.66</v>
      </c>
      <c r="J117" s="67">
        <f>'свод  01.09.2020 '!J117-'мб 01.09.2020'!J117</f>
        <v>1.1875</v>
      </c>
      <c r="K117" s="1"/>
      <c r="L117" s="1">
        <v>17697</v>
      </c>
      <c r="M117" s="2">
        <f t="shared" si="37"/>
        <v>21015.1875</v>
      </c>
      <c r="N117" s="2">
        <f t="shared" si="38"/>
        <v>0</v>
      </c>
      <c r="O117" s="1">
        <v>1304</v>
      </c>
      <c r="P117" s="1"/>
      <c r="Q117" s="5">
        <f t="shared" si="39"/>
        <v>1304</v>
      </c>
      <c r="R117" s="3">
        <f t="shared" si="40"/>
        <v>1.8111111111111111</v>
      </c>
      <c r="S117" s="3">
        <f t="shared" si="41"/>
        <v>0</v>
      </c>
      <c r="T117" s="3">
        <f t="shared" si="27"/>
        <v>1.8111111111111111</v>
      </c>
      <c r="U117" s="2">
        <f t="shared" si="42"/>
        <v>38060.839583333334</v>
      </c>
      <c r="V117" s="2">
        <f t="shared" si="43"/>
        <v>0</v>
      </c>
      <c r="W117" s="2">
        <f t="shared" si="44"/>
        <v>38060.839583333334</v>
      </c>
      <c r="X117" s="4"/>
      <c r="Y117" s="1"/>
      <c r="Z117" s="2"/>
      <c r="AA117" s="1"/>
      <c r="AB117" s="1"/>
      <c r="AC117" s="1"/>
      <c r="AD117" s="1"/>
      <c r="AE117" s="1"/>
      <c r="AF117" s="2"/>
      <c r="AG117" s="4">
        <f t="shared" si="34"/>
        <v>0</v>
      </c>
      <c r="AH117" s="4">
        <f t="shared" si="35"/>
        <v>38060.839583333334</v>
      </c>
      <c r="AI117" s="4">
        <f t="shared" si="36"/>
        <v>3806.0839583333336</v>
      </c>
      <c r="AJ117" s="2">
        <f t="shared" si="45"/>
        <v>41866.923541666671</v>
      </c>
    </row>
    <row r="118" spans="1:36" s="49" customFormat="1" ht="31.5" x14ac:dyDescent="0.2">
      <c r="B118" s="77">
        <v>101</v>
      </c>
      <c r="C118" s="9" t="s">
        <v>32</v>
      </c>
      <c r="D118" s="9" t="s">
        <v>190</v>
      </c>
      <c r="E118" s="1" t="s">
        <v>0</v>
      </c>
      <c r="F118" s="67" t="s">
        <v>298</v>
      </c>
      <c r="G118" s="67" t="s">
        <v>110</v>
      </c>
      <c r="H118" s="1" t="s">
        <v>77</v>
      </c>
      <c r="I118" s="1"/>
      <c r="J118" s="67">
        <f>'свод  01.09.2020 '!J118-'мб 01.09.2020'!J118</f>
        <v>1.3025000000000002</v>
      </c>
      <c r="K118" s="1"/>
      <c r="L118" s="1">
        <v>17697</v>
      </c>
      <c r="M118" s="2">
        <f t="shared" si="37"/>
        <v>23050.342500000002</v>
      </c>
      <c r="N118" s="2">
        <f t="shared" si="38"/>
        <v>0</v>
      </c>
      <c r="O118" s="1">
        <v>238</v>
      </c>
      <c r="P118" s="1">
        <v>0</v>
      </c>
      <c r="Q118" s="5">
        <f t="shared" si="39"/>
        <v>238</v>
      </c>
      <c r="R118" s="3">
        <f t="shared" si="40"/>
        <v>0.33055555555555555</v>
      </c>
      <c r="S118" s="3">
        <f t="shared" si="41"/>
        <v>0</v>
      </c>
      <c r="T118" s="3">
        <f t="shared" si="27"/>
        <v>0.33055555555555555</v>
      </c>
      <c r="U118" s="2">
        <f t="shared" si="42"/>
        <v>7619.4187708333347</v>
      </c>
      <c r="V118" s="2">
        <f t="shared" si="43"/>
        <v>0</v>
      </c>
      <c r="W118" s="2">
        <f t="shared" si="44"/>
        <v>7619.4187708333347</v>
      </c>
      <c r="X118" s="4"/>
      <c r="Y118" s="1"/>
      <c r="Z118" s="2"/>
      <c r="AA118" s="1"/>
      <c r="AB118" s="1"/>
      <c r="AC118" s="1"/>
      <c r="AD118" s="1"/>
      <c r="AE118" s="1"/>
      <c r="AF118" s="2"/>
      <c r="AG118" s="4">
        <f t="shared" si="34"/>
        <v>0</v>
      </c>
      <c r="AH118" s="4">
        <f t="shared" si="35"/>
        <v>7619.4187708333347</v>
      </c>
      <c r="AI118" s="4">
        <f t="shared" si="36"/>
        <v>761.94187708333357</v>
      </c>
      <c r="AJ118" s="2">
        <f t="shared" si="45"/>
        <v>8381.3606479166683</v>
      </c>
    </row>
    <row r="119" spans="1:36" s="52" customFormat="1" ht="31.5" x14ac:dyDescent="0.2">
      <c r="A119" s="23"/>
      <c r="B119" s="1">
        <v>102</v>
      </c>
      <c r="C119" s="9" t="s">
        <v>28</v>
      </c>
      <c r="D119" s="9" t="s">
        <v>188</v>
      </c>
      <c r="E119" s="1" t="s">
        <v>71</v>
      </c>
      <c r="F119" s="67" t="s">
        <v>299</v>
      </c>
      <c r="G119" s="67" t="s">
        <v>110</v>
      </c>
      <c r="H119" s="1" t="s">
        <v>79</v>
      </c>
      <c r="I119" s="1"/>
      <c r="J119" s="67">
        <f>'свод  01.09.2020 '!J119-'мб 01.09.2020'!J119</f>
        <v>0</v>
      </c>
      <c r="K119" s="1">
        <f>'свод  01.09.2020 '!K119-'мб 01.09.2020'!K119</f>
        <v>0.85999999999999943</v>
      </c>
      <c r="L119" s="1">
        <v>17697</v>
      </c>
      <c r="M119" s="2">
        <f t="shared" si="37"/>
        <v>0</v>
      </c>
      <c r="N119" s="2">
        <f t="shared" si="38"/>
        <v>15219.419999999989</v>
      </c>
      <c r="O119" s="1"/>
      <c r="P119" s="1">
        <v>785</v>
      </c>
      <c r="Q119" s="5">
        <f t="shared" si="39"/>
        <v>785</v>
      </c>
      <c r="R119" s="3">
        <f t="shared" si="40"/>
        <v>0</v>
      </c>
      <c r="S119" s="3">
        <f t="shared" si="41"/>
        <v>0.81770833333333337</v>
      </c>
      <c r="T119" s="3">
        <f t="shared" si="27"/>
        <v>0.81770833333333337</v>
      </c>
      <c r="U119" s="2">
        <f t="shared" si="42"/>
        <v>0</v>
      </c>
      <c r="V119" s="2">
        <f t="shared" si="43"/>
        <v>12445.046562499991</v>
      </c>
      <c r="W119" s="2">
        <f t="shared" si="44"/>
        <v>12445.046562499991</v>
      </c>
      <c r="X119" s="4"/>
      <c r="Y119" s="1"/>
      <c r="Z119" s="2"/>
      <c r="AA119" s="1"/>
      <c r="AB119" s="1"/>
      <c r="AC119" s="1"/>
      <c r="AD119" s="1"/>
      <c r="AE119" s="1"/>
      <c r="AF119" s="2"/>
      <c r="AG119" s="4">
        <f t="shared" si="34"/>
        <v>0</v>
      </c>
      <c r="AH119" s="4">
        <f t="shared" si="35"/>
        <v>12445.046562499991</v>
      </c>
      <c r="AI119" s="4">
        <f t="shared" si="36"/>
        <v>1244.5046562499992</v>
      </c>
      <c r="AJ119" s="2">
        <f t="shared" si="45"/>
        <v>13689.55121874999</v>
      </c>
    </row>
    <row r="120" spans="1:36" s="52" customFormat="1" ht="31.5" x14ac:dyDescent="0.2">
      <c r="A120" s="23"/>
      <c r="B120" s="77">
        <v>103</v>
      </c>
      <c r="C120" s="9" t="s">
        <v>177</v>
      </c>
      <c r="D120" s="9" t="s">
        <v>158</v>
      </c>
      <c r="E120" s="1" t="s">
        <v>0</v>
      </c>
      <c r="F120" s="67" t="s">
        <v>300</v>
      </c>
      <c r="G120" s="67"/>
      <c r="H120" s="1" t="s">
        <v>77</v>
      </c>
      <c r="I120" s="1"/>
      <c r="J120" s="67">
        <f>'свод  01.09.2020 '!J120-'мб 01.09.2020'!J120</f>
        <v>1.3274999999999997</v>
      </c>
      <c r="K120" s="1"/>
      <c r="L120" s="1">
        <v>17697</v>
      </c>
      <c r="M120" s="2">
        <f t="shared" si="37"/>
        <v>23492.767499999994</v>
      </c>
      <c r="N120" s="2">
        <f t="shared" si="38"/>
        <v>0</v>
      </c>
      <c r="O120" s="1">
        <v>1297</v>
      </c>
      <c r="P120" s="1"/>
      <c r="Q120" s="5">
        <f t="shared" si="39"/>
        <v>1297</v>
      </c>
      <c r="R120" s="3">
        <f t="shared" si="40"/>
        <v>1.8013888888888889</v>
      </c>
      <c r="S120" s="3">
        <f t="shared" si="41"/>
        <v>0</v>
      </c>
      <c r="T120" s="3">
        <f t="shared" si="27"/>
        <v>1.8013888888888889</v>
      </c>
      <c r="U120" s="2">
        <f t="shared" si="42"/>
        <v>42319.610343749991</v>
      </c>
      <c r="V120" s="2">
        <f t="shared" si="43"/>
        <v>0</v>
      </c>
      <c r="W120" s="2">
        <f t="shared" si="44"/>
        <v>42319.610343749991</v>
      </c>
      <c r="X120" s="4"/>
      <c r="Y120" s="1"/>
      <c r="Z120" s="2"/>
      <c r="AA120" s="1"/>
      <c r="AB120" s="1"/>
      <c r="AC120" s="1"/>
      <c r="AD120" s="1"/>
      <c r="AE120" s="1"/>
      <c r="AF120" s="2"/>
      <c r="AG120" s="4">
        <f t="shared" si="34"/>
        <v>0</v>
      </c>
      <c r="AH120" s="4">
        <f t="shared" si="35"/>
        <v>42319.610343749991</v>
      </c>
      <c r="AI120" s="4">
        <f t="shared" si="36"/>
        <v>4231.9610343749991</v>
      </c>
      <c r="AJ120" s="2">
        <f t="shared" si="45"/>
        <v>46551.571378124994</v>
      </c>
    </row>
    <row r="121" spans="1:36" s="49" customFormat="1" ht="31.5" x14ac:dyDescent="0.2">
      <c r="B121" s="1">
        <v>104</v>
      </c>
      <c r="C121" s="9" t="s">
        <v>43</v>
      </c>
      <c r="D121" s="9" t="s">
        <v>193</v>
      </c>
      <c r="E121" s="1" t="s">
        <v>0</v>
      </c>
      <c r="F121" s="67" t="s">
        <v>272</v>
      </c>
      <c r="G121" s="67"/>
      <c r="H121" s="1" t="s">
        <v>394</v>
      </c>
      <c r="I121" s="1"/>
      <c r="J121" s="67">
        <f>'свод  01.09.2020 '!J121-'мб 01.09.2020'!J121</f>
        <v>1.0925000000000002</v>
      </c>
      <c r="K121" s="1"/>
      <c r="L121" s="1">
        <v>17697</v>
      </c>
      <c r="M121" s="2">
        <f t="shared" si="37"/>
        <v>19333.972500000003</v>
      </c>
      <c r="N121" s="2">
        <f t="shared" si="38"/>
        <v>0</v>
      </c>
      <c r="O121" s="1">
        <v>1274</v>
      </c>
      <c r="P121" s="1">
        <v>0</v>
      </c>
      <c r="Q121" s="5">
        <f t="shared" si="39"/>
        <v>1274</v>
      </c>
      <c r="R121" s="3">
        <f t="shared" si="40"/>
        <v>1.7694444444444444</v>
      </c>
      <c r="S121" s="3">
        <f t="shared" si="41"/>
        <v>0</v>
      </c>
      <c r="T121" s="3">
        <f t="shared" si="27"/>
        <v>1.7694444444444444</v>
      </c>
      <c r="U121" s="2">
        <f t="shared" si="42"/>
        <v>34210.390229166675</v>
      </c>
      <c r="V121" s="2">
        <f t="shared" si="43"/>
        <v>0</v>
      </c>
      <c r="W121" s="2">
        <f t="shared" si="44"/>
        <v>34210.390229166675</v>
      </c>
      <c r="X121" s="4"/>
      <c r="Y121" s="1"/>
      <c r="Z121" s="2"/>
      <c r="AA121" s="1"/>
      <c r="AB121" s="1"/>
      <c r="AC121" s="1"/>
      <c r="AD121" s="1"/>
      <c r="AE121" s="1"/>
      <c r="AF121" s="2"/>
      <c r="AG121" s="4">
        <f t="shared" si="34"/>
        <v>0</v>
      </c>
      <c r="AH121" s="4">
        <f t="shared" si="35"/>
        <v>34210.390229166675</v>
      </c>
      <c r="AI121" s="4">
        <f t="shared" si="36"/>
        <v>3421.0390229166678</v>
      </c>
      <c r="AJ121" s="2">
        <f t="shared" si="45"/>
        <v>37631.429252083341</v>
      </c>
    </row>
    <row r="122" spans="1:36" s="49" customFormat="1" ht="31.5" x14ac:dyDescent="0.2">
      <c r="B122" s="77">
        <v>105</v>
      </c>
      <c r="C122" s="9" t="s">
        <v>63</v>
      </c>
      <c r="D122" s="9" t="s">
        <v>159</v>
      </c>
      <c r="E122" s="1" t="s">
        <v>0</v>
      </c>
      <c r="F122" s="67" t="s">
        <v>258</v>
      </c>
      <c r="G122" s="67"/>
      <c r="H122" s="1" t="s">
        <v>77</v>
      </c>
      <c r="I122" s="1"/>
      <c r="J122" s="67">
        <f>'свод  01.09.2020 '!J122-'мб 01.09.2020'!J122</f>
        <v>1.2575000000000003</v>
      </c>
      <c r="K122" s="1"/>
      <c r="L122" s="1">
        <v>17697</v>
      </c>
      <c r="M122" s="2">
        <f t="shared" si="37"/>
        <v>22253.977500000005</v>
      </c>
      <c r="N122" s="2">
        <f t="shared" si="38"/>
        <v>0</v>
      </c>
      <c r="O122" s="1">
        <v>1070</v>
      </c>
      <c r="P122" s="1">
        <v>0</v>
      </c>
      <c r="Q122" s="5">
        <f t="shared" si="39"/>
        <v>1070</v>
      </c>
      <c r="R122" s="3">
        <f t="shared" si="40"/>
        <v>1.4861111111111112</v>
      </c>
      <c r="S122" s="3">
        <f t="shared" si="41"/>
        <v>0</v>
      </c>
      <c r="T122" s="3">
        <f t="shared" si="27"/>
        <v>1.4861111111111112</v>
      </c>
      <c r="U122" s="2">
        <f t="shared" si="42"/>
        <v>33071.883229166669</v>
      </c>
      <c r="V122" s="2">
        <f t="shared" si="43"/>
        <v>0</v>
      </c>
      <c r="W122" s="2">
        <f t="shared" si="44"/>
        <v>33071.883229166669</v>
      </c>
      <c r="X122" s="4"/>
      <c r="Y122" s="1"/>
      <c r="Z122" s="2"/>
      <c r="AA122" s="1"/>
      <c r="AB122" s="1"/>
      <c r="AC122" s="1"/>
      <c r="AD122" s="1"/>
      <c r="AE122" s="1"/>
      <c r="AF122" s="2"/>
      <c r="AG122" s="4">
        <f t="shared" si="34"/>
        <v>0</v>
      </c>
      <c r="AH122" s="4">
        <f t="shared" si="35"/>
        <v>33071.883229166669</v>
      </c>
      <c r="AI122" s="4">
        <f t="shared" si="36"/>
        <v>3307.1883229166669</v>
      </c>
      <c r="AJ122" s="2">
        <f t="shared" si="45"/>
        <v>36379.071552083333</v>
      </c>
    </row>
    <row r="123" spans="1:36" s="49" customFormat="1" ht="47.25" x14ac:dyDescent="0.2">
      <c r="B123" s="1">
        <v>106</v>
      </c>
      <c r="C123" s="9" t="s">
        <v>249</v>
      </c>
      <c r="D123" s="9" t="s">
        <v>173</v>
      </c>
      <c r="E123" s="1" t="s">
        <v>0</v>
      </c>
      <c r="F123" s="67" t="s">
        <v>301</v>
      </c>
      <c r="G123" s="67"/>
      <c r="H123" s="1" t="s">
        <v>77</v>
      </c>
      <c r="I123" s="1">
        <v>5.03</v>
      </c>
      <c r="J123" s="67">
        <f>'свод  01.09.2020 '!J123-'мб 01.09.2020'!J123</f>
        <v>1.3274999999999997</v>
      </c>
      <c r="K123" s="1"/>
      <c r="L123" s="1">
        <v>17697</v>
      </c>
      <c r="M123" s="2">
        <f t="shared" si="37"/>
        <v>23492.767499999994</v>
      </c>
      <c r="N123" s="2">
        <f t="shared" si="38"/>
        <v>0</v>
      </c>
      <c r="O123" s="1">
        <v>627</v>
      </c>
      <c r="P123" s="1"/>
      <c r="Q123" s="5">
        <f t="shared" si="39"/>
        <v>627</v>
      </c>
      <c r="R123" s="3">
        <f t="shared" si="40"/>
        <v>0.87083333333333335</v>
      </c>
      <c r="S123" s="3">
        <f t="shared" si="41"/>
        <v>0</v>
      </c>
      <c r="T123" s="3">
        <f t="shared" si="27"/>
        <v>0.87083333333333335</v>
      </c>
      <c r="U123" s="2">
        <f t="shared" si="42"/>
        <v>20458.285031249998</v>
      </c>
      <c r="V123" s="2">
        <f t="shared" si="43"/>
        <v>0</v>
      </c>
      <c r="W123" s="2">
        <f t="shared" si="44"/>
        <v>20458.285031249998</v>
      </c>
      <c r="X123" s="4"/>
      <c r="Y123" s="1"/>
      <c r="Z123" s="2"/>
      <c r="AA123" s="1"/>
      <c r="AB123" s="1"/>
      <c r="AC123" s="1"/>
      <c r="AD123" s="1"/>
      <c r="AE123" s="1"/>
      <c r="AF123" s="2"/>
      <c r="AG123" s="4">
        <f t="shared" si="34"/>
        <v>0</v>
      </c>
      <c r="AH123" s="4">
        <f t="shared" si="35"/>
        <v>20458.285031249998</v>
      </c>
      <c r="AI123" s="4">
        <f t="shared" si="36"/>
        <v>2045.8285031249998</v>
      </c>
      <c r="AJ123" s="2">
        <f t="shared" si="45"/>
        <v>22504.113534374999</v>
      </c>
    </row>
    <row r="124" spans="1:36" s="49" customFormat="1" ht="31.5" customHeight="1" x14ac:dyDescent="0.2">
      <c r="B124" s="77">
        <v>107</v>
      </c>
      <c r="C124" s="9" t="s">
        <v>43</v>
      </c>
      <c r="D124" s="9" t="s">
        <v>152</v>
      </c>
      <c r="E124" s="1" t="s">
        <v>0</v>
      </c>
      <c r="F124" s="67" t="s">
        <v>382</v>
      </c>
      <c r="G124" s="67"/>
      <c r="H124" s="1" t="s">
        <v>395</v>
      </c>
      <c r="I124" s="1">
        <v>5.03</v>
      </c>
      <c r="J124" s="67">
        <f>'свод  01.09.2020 '!J124-'мб 01.09.2020'!J124</f>
        <v>1.2324999999999999</v>
      </c>
      <c r="K124" s="1"/>
      <c r="L124" s="1">
        <v>17697</v>
      </c>
      <c r="M124" s="2">
        <f t="shared" si="37"/>
        <v>21811.552499999998</v>
      </c>
      <c r="N124" s="2">
        <f t="shared" si="38"/>
        <v>0</v>
      </c>
      <c r="O124" s="1">
        <v>320</v>
      </c>
      <c r="P124" s="1"/>
      <c r="Q124" s="5">
        <f t="shared" si="39"/>
        <v>320</v>
      </c>
      <c r="R124" s="3">
        <f t="shared" si="40"/>
        <v>0.44444444444444442</v>
      </c>
      <c r="S124" s="3">
        <f t="shared" si="41"/>
        <v>0</v>
      </c>
      <c r="T124" s="3">
        <f t="shared" si="27"/>
        <v>0.44444444444444442</v>
      </c>
      <c r="U124" s="2">
        <f t="shared" si="42"/>
        <v>9694.0233333333326</v>
      </c>
      <c r="V124" s="2">
        <f t="shared" si="43"/>
        <v>0</v>
      </c>
      <c r="W124" s="2">
        <f t="shared" si="44"/>
        <v>9694.0233333333326</v>
      </c>
      <c r="X124" s="4"/>
      <c r="Y124" s="1"/>
      <c r="Z124" s="2"/>
      <c r="AA124" s="1"/>
      <c r="AB124" s="1"/>
      <c r="AC124" s="1"/>
      <c r="AD124" s="1"/>
      <c r="AE124" s="1"/>
      <c r="AF124" s="2"/>
      <c r="AG124" s="4">
        <f t="shared" si="34"/>
        <v>0</v>
      </c>
      <c r="AH124" s="4">
        <f t="shared" si="35"/>
        <v>9694.0233333333326</v>
      </c>
      <c r="AI124" s="4"/>
      <c r="AJ124" s="2">
        <f t="shared" si="45"/>
        <v>9694.0233333333326</v>
      </c>
    </row>
    <row r="125" spans="1:36" s="49" customFormat="1" ht="47.25" x14ac:dyDescent="0.2">
      <c r="B125" s="1">
        <v>108</v>
      </c>
      <c r="C125" s="9" t="s">
        <v>176</v>
      </c>
      <c r="D125" s="9" t="s">
        <v>195</v>
      </c>
      <c r="E125" s="1" t="s">
        <v>0</v>
      </c>
      <c r="F125" s="67" t="s">
        <v>398</v>
      </c>
      <c r="G125" s="67" t="s">
        <v>30</v>
      </c>
      <c r="H125" s="1" t="s">
        <v>396</v>
      </c>
      <c r="I125" s="1">
        <v>4.4000000000000004</v>
      </c>
      <c r="J125" s="67">
        <f>'свод  01.09.2020 '!J125-'мб 01.09.2020'!J125</f>
        <v>1.1425000000000001</v>
      </c>
      <c r="K125" s="1">
        <f>'свод  01.09.2020 '!K125-'мб 01.09.2020'!K125</f>
        <v>1.1400000000000006</v>
      </c>
      <c r="L125" s="1">
        <v>17697</v>
      </c>
      <c r="M125" s="2">
        <f t="shared" si="37"/>
        <v>20218.822500000002</v>
      </c>
      <c r="N125" s="2">
        <f t="shared" si="38"/>
        <v>20174.580000000009</v>
      </c>
      <c r="O125" s="1">
        <v>1040</v>
      </c>
      <c r="P125" s="1">
        <v>240</v>
      </c>
      <c r="Q125" s="5">
        <f t="shared" si="39"/>
        <v>1280</v>
      </c>
      <c r="R125" s="3">
        <f t="shared" si="40"/>
        <v>1.4444444444444444</v>
      </c>
      <c r="S125" s="3">
        <f t="shared" si="41"/>
        <v>0.25</v>
      </c>
      <c r="T125" s="3">
        <f t="shared" si="27"/>
        <v>1.6944444444444444</v>
      </c>
      <c r="U125" s="2">
        <f t="shared" si="42"/>
        <v>29204.965833333335</v>
      </c>
      <c r="V125" s="2">
        <f t="shared" si="43"/>
        <v>5043.6450000000023</v>
      </c>
      <c r="W125" s="2">
        <f t="shared" si="44"/>
        <v>34248.61083333334</v>
      </c>
      <c r="X125" s="4"/>
      <c r="Y125" s="1"/>
      <c r="Z125" s="2"/>
      <c r="AA125" s="1"/>
      <c r="AB125" s="1"/>
      <c r="AC125" s="1"/>
      <c r="AD125" s="1"/>
      <c r="AE125" s="1"/>
      <c r="AF125" s="2"/>
      <c r="AG125" s="4">
        <f t="shared" si="34"/>
        <v>0</v>
      </c>
      <c r="AH125" s="4">
        <f t="shared" si="35"/>
        <v>34248.61083333334</v>
      </c>
      <c r="AI125" s="4">
        <f t="shared" ref="AI125:AI139" si="46">W125*10%</f>
        <v>3424.8610833333341</v>
      </c>
      <c r="AJ125" s="2">
        <f t="shared" si="45"/>
        <v>37673.471916666676</v>
      </c>
    </row>
    <row r="126" spans="1:36" s="49" customFormat="1" ht="31.5" x14ac:dyDescent="0.2">
      <c r="B126" s="77">
        <v>109</v>
      </c>
      <c r="C126" s="9" t="s">
        <v>32</v>
      </c>
      <c r="D126" s="9" t="s">
        <v>192</v>
      </c>
      <c r="E126" s="1" t="s">
        <v>0</v>
      </c>
      <c r="F126" s="67" t="s">
        <v>302</v>
      </c>
      <c r="G126" s="67"/>
      <c r="H126" s="1" t="s">
        <v>96</v>
      </c>
      <c r="I126" s="1">
        <v>5.31</v>
      </c>
      <c r="J126" s="67">
        <f>'свод  01.09.2020 '!J126-'мб 01.09.2020'!J126</f>
        <v>1.3274999999999997</v>
      </c>
      <c r="K126" s="1"/>
      <c r="L126" s="1">
        <v>17697</v>
      </c>
      <c r="M126" s="2">
        <f t="shared" si="37"/>
        <v>23492.767499999994</v>
      </c>
      <c r="N126" s="2">
        <f t="shared" si="38"/>
        <v>0</v>
      </c>
      <c r="O126" s="1">
        <v>102</v>
      </c>
      <c r="P126" s="1">
        <v>0</v>
      </c>
      <c r="Q126" s="5">
        <f t="shared" si="39"/>
        <v>102</v>
      </c>
      <c r="R126" s="3">
        <f t="shared" si="40"/>
        <v>0.14166666666666666</v>
      </c>
      <c r="S126" s="3">
        <f t="shared" si="41"/>
        <v>0</v>
      </c>
      <c r="T126" s="3">
        <f t="shared" si="27"/>
        <v>0.14166666666666666</v>
      </c>
      <c r="U126" s="2">
        <f t="shared" si="42"/>
        <v>3328.1420624999996</v>
      </c>
      <c r="V126" s="2">
        <f t="shared" si="43"/>
        <v>0</v>
      </c>
      <c r="W126" s="2">
        <f t="shared" si="44"/>
        <v>3328.1420624999996</v>
      </c>
      <c r="X126" s="4"/>
      <c r="Y126" s="1"/>
      <c r="Z126" s="2"/>
      <c r="AA126" s="1"/>
      <c r="AB126" s="1"/>
      <c r="AC126" s="1"/>
      <c r="AD126" s="1"/>
      <c r="AE126" s="1"/>
      <c r="AF126" s="2"/>
      <c r="AG126" s="4">
        <f t="shared" si="34"/>
        <v>0</v>
      </c>
      <c r="AH126" s="4">
        <f t="shared" si="35"/>
        <v>3328.1420624999996</v>
      </c>
      <c r="AI126" s="4">
        <f t="shared" si="46"/>
        <v>332.81420624999998</v>
      </c>
      <c r="AJ126" s="2">
        <f t="shared" si="45"/>
        <v>3660.9562687499997</v>
      </c>
    </row>
    <row r="127" spans="1:36" s="49" customFormat="1" ht="31.5" x14ac:dyDescent="0.2">
      <c r="B127" s="1">
        <v>110</v>
      </c>
      <c r="C127" s="9" t="s">
        <v>28</v>
      </c>
      <c r="D127" s="9" t="s">
        <v>160</v>
      </c>
      <c r="E127" s="1" t="s">
        <v>0</v>
      </c>
      <c r="F127" s="67" t="s">
        <v>397</v>
      </c>
      <c r="G127" s="67" t="s">
        <v>26</v>
      </c>
      <c r="H127" s="1" t="s">
        <v>107</v>
      </c>
      <c r="I127" s="1"/>
      <c r="J127" s="67">
        <f>'свод  01.09.2020 '!J127-'мб 01.09.2020'!J127</f>
        <v>0</v>
      </c>
      <c r="K127" s="1">
        <f>'свод  01.09.2020 '!K127-'мб 01.09.2020'!K127</f>
        <v>1.04</v>
      </c>
      <c r="L127" s="1">
        <v>17697</v>
      </c>
      <c r="M127" s="2">
        <f t="shared" si="37"/>
        <v>0</v>
      </c>
      <c r="N127" s="2">
        <f t="shared" si="38"/>
        <v>18404.88</v>
      </c>
      <c r="O127" s="1"/>
      <c r="P127" s="1">
        <v>444</v>
      </c>
      <c r="Q127" s="5">
        <f t="shared" si="39"/>
        <v>444</v>
      </c>
      <c r="R127" s="3">
        <f t="shared" si="40"/>
        <v>0</v>
      </c>
      <c r="S127" s="3">
        <f t="shared" si="41"/>
        <v>0.46250000000000002</v>
      </c>
      <c r="T127" s="3">
        <f t="shared" si="27"/>
        <v>0.46250000000000002</v>
      </c>
      <c r="U127" s="2">
        <f t="shared" si="42"/>
        <v>0</v>
      </c>
      <c r="V127" s="2">
        <f t="shared" si="43"/>
        <v>8512.2569999999996</v>
      </c>
      <c r="W127" s="2">
        <f t="shared" si="44"/>
        <v>8512.2569999999996</v>
      </c>
      <c r="X127" s="4"/>
      <c r="Y127" s="1"/>
      <c r="Z127" s="2"/>
      <c r="AA127" s="1"/>
      <c r="AB127" s="1"/>
      <c r="AC127" s="1"/>
      <c r="AD127" s="1"/>
      <c r="AE127" s="1"/>
      <c r="AF127" s="2"/>
      <c r="AG127" s="4">
        <f t="shared" si="34"/>
        <v>0</v>
      </c>
      <c r="AH127" s="4">
        <f t="shared" si="35"/>
        <v>8512.2569999999996</v>
      </c>
      <c r="AI127" s="4">
        <f t="shared" si="46"/>
        <v>851.22569999999996</v>
      </c>
      <c r="AJ127" s="2">
        <f t="shared" si="45"/>
        <v>9363.4827000000005</v>
      </c>
    </row>
    <row r="128" spans="1:36" s="49" customFormat="1" x14ac:dyDescent="0.2">
      <c r="B128" s="77">
        <v>111</v>
      </c>
      <c r="C128" s="9" t="s">
        <v>28</v>
      </c>
      <c r="D128" s="9" t="s">
        <v>153</v>
      </c>
      <c r="E128" s="1" t="s">
        <v>0</v>
      </c>
      <c r="F128" s="67" t="s">
        <v>383</v>
      </c>
      <c r="G128" s="67" t="s">
        <v>30</v>
      </c>
      <c r="H128" s="1" t="s">
        <v>82</v>
      </c>
      <c r="I128" s="1"/>
      <c r="J128" s="67">
        <f>'свод  01.09.2020 '!J128-'мб 01.09.2020'!J128</f>
        <v>1.3274999999999997</v>
      </c>
      <c r="K128" s="1">
        <f>'свод  01.09.2020 '!K128-'мб 01.09.2020'!K128</f>
        <v>1.1900000000000004</v>
      </c>
      <c r="L128" s="1">
        <v>17697</v>
      </c>
      <c r="M128" s="2">
        <f t="shared" si="37"/>
        <v>23492.767499999994</v>
      </c>
      <c r="N128" s="2">
        <f t="shared" si="38"/>
        <v>21059.430000000008</v>
      </c>
      <c r="O128" s="1"/>
      <c r="P128" s="1">
        <v>1208</v>
      </c>
      <c r="Q128" s="5">
        <f t="shared" si="39"/>
        <v>1208</v>
      </c>
      <c r="R128" s="3">
        <f t="shared" si="40"/>
        <v>0</v>
      </c>
      <c r="S128" s="3">
        <f t="shared" si="41"/>
        <v>1.2583333333333333</v>
      </c>
      <c r="T128" s="3">
        <f t="shared" ref="T128:T152" si="47">R128+S128</f>
        <v>1.2583333333333333</v>
      </c>
      <c r="U128" s="2">
        <f t="shared" si="42"/>
        <v>0</v>
      </c>
      <c r="V128" s="2">
        <f t="shared" si="43"/>
        <v>26499.782750000009</v>
      </c>
      <c r="W128" s="2">
        <f t="shared" si="44"/>
        <v>26499.782750000009</v>
      </c>
      <c r="X128" s="4"/>
      <c r="Y128" s="1"/>
      <c r="Z128" s="2"/>
      <c r="AA128" s="1"/>
      <c r="AB128" s="1"/>
      <c r="AC128" s="1"/>
      <c r="AD128" s="1"/>
      <c r="AE128" s="1"/>
      <c r="AF128" s="2"/>
      <c r="AG128" s="4">
        <f t="shared" si="34"/>
        <v>0</v>
      </c>
      <c r="AH128" s="4">
        <f t="shared" si="35"/>
        <v>26499.782750000009</v>
      </c>
      <c r="AI128" s="4">
        <f t="shared" si="46"/>
        <v>2649.9782750000013</v>
      </c>
      <c r="AJ128" s="2">
        <f t="shared" si="45"/>
        <v>29149.761025000011</v>
      </c>
    </row>
    <row r="129" spans="2:39" s="49" customFormat="1" ht="31.5" x14ac:dyDescent="0.2">
      <c r="B129" s="1">
        <v>112</v>
      </c>
      <c r="C129" s="9" t="s">
        <v>178</v>
      </c>
      <c r="D129" s="9" t="s">
        <v>191</v>
      </c>
      <c r="E129" s="1" t="s">
        <v>0</v>
      </c>
      <c r="F129" s="67" t="s">
        <v>384</v>
      </c>
      <c r="G129" s="67"/>
      <c r="H129" s="1" t="s">
        <v>77</v>
      </c>
      <c r="I129" s="1">
        <v>5.31</v>
      </c>
      <c r="J129" s="67">
        <f>'свод  01.09.2020 '!J129-'мб 01.09.2020'!J129</f>
        <v>1.21</v>
      </c>
      <c r="K129" s="1"/>
      <c r="L129" s="1">
        <v>17697</v>
      </c>
      <c r="M129" s="2">
        <f t="shared" si="37"/>
        <v>21413.37</v>
      </c>
      <c r="N129" s="2">
        <f t="shared" si="38"/>
        <v>0</v>
      </c>
      <c r="O129" s="1">
        <v>148</v>
      </c>
      <c r="P129" s="1"/>
      <c r="Q129" s="5">
        <f t="shared" si="39"/>
        <v>148</v>
      </c>
      <c r="R129" s="3">
        <f t="shared" si="40"/>
        <v>0.20555555555555555</v>
      </c>
      <c r="S129" s="3">
        <f t="shared" si="41"/>
        <v>0</v>
      </c>
      <c r="T129" s="3">
        <f t="shared" si="47"/>
        <v>0.20555555555555555</v>
      </c>
      <c r="U129" s="2">
        <f t="shared" si="42"/>
        <v>4401.6371666666664</v>
      </c>
      <c r="V129" s="2">
        <f t="shared" si="43"/>
        <v>0</v>
      </c>
      <c r="W129" s="2">
        <f t="shared" si="44"/>
        <v>4401.6371666666664</v>
      </c>
      <c r="X129" s="4"/>
      <c r="Y129" s="1"/>
      <c r="Z129" s="2"/>
      <c r="AA129" s="1"/>
      <c r="AB129" s="1"/>
      <c r="AC129" s="2"/>
      <c r="AD129" s="1"/>
      <c r="AE129" s="1"/>
      <c r="AF129" s="2"/>
      <c r="AG129" s="4">
        <f t="shared" si="34"/>
        <v>0</v>
      </c>
      <c r="AH129" s="4">
        <f t="shared" si="35"/>
        <v>4401.6371666666664</v>
      </c>
      <c r="AI129" s="4">
        <f t="shared" si="46"/>
        <v>440.16371666666669</v>
      </c>
      <c r="AJ129" s="2">
        <f t="shared" si="45"/>
        <v>4841.8008833333333</v>
      </c>
    </row>
    <row r="130" spans="2:39" s="49" customFormat="1" ht="31.5" x14ac:dyDescent="0.2">
      <c r="B130" s="77">
        <v>113</v>
      </c>
      <c r="C130" s="9" t="s">
        <v>31</v>
      </c>
      <c r="D130" s="9" t="s">
        <v>161</v>
      </c>
      <c r="E130" s="1" t="s">
        <v>0</v>
      </c>
      <c r="F130" s="67" t="s">
        <v>303</v>
      </c>
      <c r="G130" s="67"/>
      <c r="H130" s="1" t="s">
        <v>77</v>
      </c>
      <c r="I130" s="1">
        <v>5.31</v>
      </c>
      <c r="J130" s="67">
        <f>'свод  01.09.2020 '!J130-'мб 01.09.2020'!J130</f>
        <v>1.3274999999999997</v>
      </c>
      <c r="K130" s="1"/>
      <c r="L130" s="1">
        <v>17697</v>
      </c>
      <c r="M130" s="2">
        <f t="shared" si="37"/>
        <v>23492.767499999994</v>
      </c>
      <c r="N130" s="2">
        <f t="shared" si="38"/>
        <v>0</v>
      </c>
      <c r="O130" s="1">
        <v>680</v>
      </c>
      <c r="P130" s="1"/>
      <c r="Q130" s="5">
        <f t="shared" si="39"/>
        <v>680</v>
      </c>
      <c r="R130" s="3">
        <f t="shared" si="40"/>
        <v>0.94444444444444442</v>
      </c>
      <c r="S130" s="3">
        <f t="shared" si="41"/>
        <v>0</v>
      </c>
      <c r="T130" s="3">
        <f t="shared" si="47"/>
        <v>0.94444444444444442</v>
      </c>
      <c r="U130" s="2">
        <f t="shared" si="42"/>
        <v>22187.613749999997</v>
      </c>
      <c r="V130" s="2">
        <f t="shared" si="43"/>
        <v>0</v>
      </c>
      <c r="W130" s="2">
        <f t="shared" si="44"/>
        <v>22187.613749999997</v>
      </c>
      <c r="X130" s="4"/>
      <c r="Y130" s="1"/>
      <c r="Z130" s="2"/>
      <c r="AA130" s="1"/>
      <c r="AB130" s="1"/>
      <c r="AC130" s="1"/>
      <c r="AD130" s="1"/>
      <c r="AE130" s="1"/>
      <c r="AF130" s="2"/>
      <c r="AG130" s="4">
        <f t="shared" si="34"/>
        <v>0</v>
      </c>
      <c r="AH130" s="4">
        <f t="shared" si="35"/>
        <v>22187.613749999997</v>
      </c>
      <c r="AI130" s="4">
        <f t="shared" si="46"/>
        <v>2218.7613749999996</v>
      </c>
      <c r="AJ130" s="2">
        <f t="shared" si="45"/>
        <v>24406.375124999995</v>
      </c>
    </row>
    <row r="131" spans="2:39" s="49" customFormat="1" ht="47.25" x14ac:dyDescent="0.2">
      <c r="B131" s="1">
        <v>114</v>
      </c>
      <c r="C131" s="9" t="s">
        <v>69</v>
      </c>
      <c r="D131" s="9" t="s">
        <v>208</v>
      </c>
      <c r="E131" s="1" t="s">
        <v>0</v>
      </c>
      <c r="F131" s="67" t="s">
        <v>304</v>
      </c>
      <c r="G131" s="67"/>
      <c r="H131" s="1" t="s">
        <v>77</v>
      </c>
      <c r="I131" s="1">
        <v>5.31</v>
      </c>
      <c r="J131" s="67">
        <f>'свод  01.09.2020 '!J131-'мб 01.09.2020'!J131</f>
        <v>1.3274999999999997</v>
      </c>
      <c r="K131" s="1"/>
      <c r="L131" s="1">
        <v>17697</v>
      </c>
      <c r="M131" s="2">
        <f t="shared" si="37"/>
        <v>23492.767499999994</v>
      </c>
      <c r="N131" s="2">
        <f t="shared" si="38"/>
        <v>0</v>
      </c>
      <c r="O131" s="1">
        <v>1032</v>
      </c>
      <c r="P131" s="1"/>
      <c r="Q131" s="5">
        <f t="shared" si="39"/>
        <v>1032</v>
      </c>
      <c r="R131" s="3">
        <f t="shared" si="40"/>
        <v>1.4333333333333333</v>
      </c>
      <c r="S131" s="3">
        <f t="shared" si="41"/>
        <v>0</v>
      </c>
      <c r="T131" s="3">
        <f t="shared" si="47"/>
        <v>1.4333333333333333</v>
      </c>
      <c r="U131" s="2">
        <f t="shared" si="42"/>
        <v>33672.966749999992</v>
      </c>
      <c r="V131" s="2">
        <f t="shared" si="43"/>
        <v>0</v>
      </c>
      <c r="W131" s="2">
        <f t="shared" si="44"/>
        <v>33672.966749999992</v>
      </c>
      <c r="X131" s="4"/>
      <c r="Y131" s="1"/>
      <c r="Z131" s="2"/>
      <c r="AA131" s="1"/>
      <c r="AB131" s="1"/>
      <c r="AC131" s="2"/>
      <c r="AD131" s="1"/>
      <c r="AE131" s="1"/>
      <c r="AF131" s="2"/>
      <c r="AG131" s="4">
        <f t="shared" si="34"/>
        <v>0</v>
      </c>
      <c r="AH131" s="4">
        <f t="shared" si="35"/>
        <v>33672.966749999992</v>
      </c>
      <c r="AI131" s="4">
        <f t="shared" si="46"/>
        <v>3367.2966749999996</v>
      </c>
      <c r="AJ131" s="2">
        <f t="shared" si="45"/>
        <v>37040.26342499999</v>
      </c>
    </row>
    <row r="132" spans="2:39" s="49" customFormat="1" ht="31.5" x14ac:dyDescent="0.2">
      <c r="B132" s="77">
        <v>115</v>
      </c>
      <c r="C132" s="9" t="s">
        <v>38</v>
      </c>
      <c r="D132" s="9" t="s">
        <v>209</v>
      </c>
      <c r="E132" s="1" t="s">
        <v>0</v>
      </c>
      <c r="F132" s="67" t="s">
        <v>305</v>
      </c>
      <c r="G132" s="67"/>
      <c r="H132" s="1" t="s">
        <v>77</v>
      </c>
      <c r="I132" s="1">
        <v>5.21</v>
      </c>
      <c r="J132" s="67">
        <f>'свод  01.09.2020 '!J132-'мб 01.09.2020'!J132</f>
        <v>1.3025000000000002</v>
      </c>
      <c r="K132" s="1"/>
      <c r="L132" s="1">
        <v>17697</v>
      </c>
      <c r="M132" s="2">
        <f t="shared" si="37"/>
        <v>23050.342500000002</v>
      </c>
      <c r="N132" s="2">
        <f t="shared" si="38"/>
        <v>0</v>
      </c>
      <c r="O132" s="1">
        <v>348</v>
      </c>
      <c r="P132" s="1"/>
      <c r="Q132" s="5">
        <f t="shared" si="39"/>
        <v>348</v>
      </c>
      <c r="R132" s="3">
        <f t="shared" si="40"/>
        <v>0.48333333333333334</v>
      </c>
      <c r="S132" s="3">
        <f t="shared" si="41"/>
        <v>0</v>
      </c>
      <c r="T132" s="3">
        <f t="shared" si="47"/>
        <v>0.48333333333333334</v>
      </c>
      <c r="U132" s="2">
        <f t="shared" si="42"/>
        <v>11140.998875000003</v>
      </c>
      <c r="V132" s="2">
        <f t="shared" si="43"/>
        <v>0</v>
      </c>
      <c r="W132" s="2">
        <f t="shared" si="44"/>
        <v>11140.998875000003</v>
      </c>
      <c r="X132" s="4"/>
      <c r="Y132" s="1"/>
      <c r="Z132" s="2"/>
      <c r="AA132" s="1"/>
      <c r="AB132" s="1"/>
      <c r="AC132" s="1"/>
      <c r="AD132" s="1"/>
      <c r="AE132" s="1"/>
      <c r="AF132" s="2"/>
      <c r="AG132" s="4">
        <f t="shared" si="34"/>
        <v>0</v>
      </c>
      <c r="AH132" s="4">
        <f t="shared" si="35"/>
        <v>11140.998875000003</v>
      </c>
      <c r="AI132" s="4">
        <f t="shared" si="46"/>
        <v>1114.0998875000002</v>
      </c>
      <c r="AJ132" s="2">
        <f t="shared" si="45"/>
        <v>12255.098762500003</v>
      </c>
    </row>
    <row r="133" spans="2:39" s="53" customFormat="1" ht="47.25" x14ac:dyDescent="0.2">
      <c r="B133" s="1">
        <v>116</v>
      </c>
      <c r="C133" s="9" t="s">
        <v>66</v>
      </c>
      <c r="D133" s="9" t="s">
        <v>162</v>
      </c>
      <c r="E133" s="1" t="s">
        <v>0</v>
      </c>
      <c r="F133" s="67" t="s">
        <v>302</v>
      </c>
      <c r="G133" s="67"/>
      <c r="H133" s="1" t="s">
        <v>77</v>
      </c>
      <c r="I133" s="1">
        <v>5.31</v>
      </c>
      <c r="J133" s="67">
        <f>'свод  01.09.2020 '!J133-'мб 01.09.2020'!J133</f>
        <v>1.3274999999999997</v>
      </c>
      <c r="K133" s="1"/>
      <c r="L133" s="1">
        <v>17697</v>
      </c>
      <c r="M133" s="2">
        <f t="shared" si="37"/>
        <v>23492.767499999994</v>
      </c>
      <c r="N133" s="2">
        <f t="shared" si="38"/>
        <v>0</v>
      </c>
      <c r="O133" s="1">
        <v>1358</v>
      </c>
      <c r="P133" s="1"/>
      <c r="Q133" s="5">
        <f t="shared" si="39"/>
        <v>1358</v>
      </c>
      <c r="R133" s="3">
        <f t="shared" si="40"/>
        <v>1.8861111111111111</v>
      </c>
      <c r="S133" s="3">
        <f t="shared" si="41"/>
        <v>0</v>
      </c>
      <c r="T133" s="3">
        <f t="shared" si="47"/>
        <v>1.8861111111111111</v>
      </c>
      <c r="U133" s="2">
        <f t="shared" si="42"/>
        <v>44309.969812499992</v>
      </c>
      <c r="V133" s="2">
        <f t="shared" si="43"/>
        <v>0</v>
      </c>
      <c r="W133" s="2">
        <f t="shared" si="44"/>
        <v>44309.969812499992</v>
      </c>
      <c r="X133" s="4"/>
      <c r="Y133" s="1"/>
      <c r="Z133" s="2"/>
      <c r="AA133" s="1"/>
      <c r="AB133" s="1"/>
      <c r="AC133" s="1"/>
      <c r="AD133" s="1"/>
      <c r="AE133" s="1"/>
      <c r="AF133" s="2"/>
      <c r="AG133" s="4">
        <f t="shared" si="34"/>
        <v>0</v>
      </c>
      <c r="AH133" s="4">
        <f t="shared" si="35"/>
        <v>44309.969812499992</v>
      </c>
      <c r="AI133" s="4">
        <f t="shared" si="46"/>
        <v>4430.9969812499994</v>
      </c>
      <c r="AJ133" s="2">
        <f t="shared" si="45"/>
        <v>48740.966793749991</v>
      </c>
      <c r="AK133" s="49"/>
      <c r="AL133" s="49"/>
      <c r="AM133" s="49"/>
    </row>
    <row r="134" spans="2:39" s="49" customFormat="1" ht="31.5" x14ac:dyDescent="0.2">
      <c r="B134" s="77">
        <v>117</v>
      </c>
      <c r="C134" s="9" t="s">
        <v>32</v>
      </c>
      <c r="D134" s="9" t="s">
        <v>163</v>
      </c>
      <c r="E134" s="1" t="s">
        <v>0</v>
      </c>
      <c r="F134" s="67" t="s">
        <v>385</v>
      </c>
      <c r="G134" s="67"/>
      <c r="H134" s="1" t="s">
        <v>77</v>
      </c>
      <c r="I134" s="1">
        <v>5.31</v>
      </c>
      <c r="J134" s="67">
        <f>'свод  01.09.2020 '!J134-'мб 01.09.2020'!J134</f>
        <v>1.3274999999999997</v>
      </c>
      <c r="K134" s="1"/>
      <c r="L134" s="1">
        <v>17697</v>
      </c>
      <c r="M134" s="2">
        <f t="shared" si="37"/>
        <v>23492.767499999994</v>
      </c>
      <c r="N134" s="2">
        <f t="shared" si="38"/>
        <v>0</v>
      </c>
      <c r="O134" s="1">
        <v>1224</v>
      </c>
      <c r="P134" s="1"/>
      <c r="Q134" s="5">
        <f t="shared" si="39"/>
        <v>1224</v>
      </c>
      <c r="R134" s="3">
        <f t="shared" si="40"/>
        <v>1.7</v>
      </c>
      <c r="S134" s="3">
        <f t="shared" si="41"/>
        <v>0</v>
      </c>
      <c r="T134" s="3">
        <f t="shared" si="47"/>
        <v>1.7</v>
      </c>
      <c r="U134" s="2">
        <f t="shared" si="42"/>
        <v>39937.70474999999</v>
      </c>
      <c r="V134" s="2">
        <f t="shared" si="43"/>
        <v>0</v>
      </c>
      <c r="W134" s="2">
        <f t="shared" si="44"/>
        <v>39937.70474999999</v>
      </c>
      <c r="X134" s="4"/>
      <c r="Y134" s="1"/>
      <c r="Z134" s="2"/>
      <c r="AA134" s="1"/>
      <c r="AB134" s="1"/>
      <c r="AC134" s="1"/>
      <c r="AD134" s="1"/>
      <c r="AE134" s="1"/>
      <c r="AF134" s="2"/>
      <c r="AG134" s="4">
        <f t="shared" si="34"/>
        <v>0</v>
      </c>
      <c r="AH134" s="4">
        <f t="shared" si="35"/>
        <v>39937.70474999999</v>
      </c>
      <c r="AI134" s="4">
        <f t="shared" si="46"/>
        <v>3993.7704749999994</v>
      </c>
      <c r="AJ134" s="2">
        <f t="shared" si="45"/>
        <v>43931.475224999987</v>
      </c>
    </row>
    <row r="135" spans="2:39" s="49" customFormat="1" ht="47.25" x14ac:dyDescent="0.2">
      <c r="B135" s="1">
        <v>118</v>
      </c>
      <c r="C135" s="9" t="s">
        <v>66</v>
      </c>
      <c r="D135" s="9" t="s">
        <v>245</v>
      </c>
      <c r="E135" s="1" t="s">
        <v>0</v>
      </c>
      <c r="F135" s="67" t="s">
        <v>260</v>
      </c>
      <c r="G135" s="67"/>
      <c r="H135" s="1" t="s">
        <v>77</v>
      </c>
      <c r="I135" s="1">
        <v>5.21</v>
      </c>
      <c r="J135" s="67">
        <f>'свод  01.09.2020 '!J135-'мб 01.09.2020'!J135</f>
        <v>1.3274999999999997</v>
      </c>
      <c r="K135" s="1"/>
      <c r="L135" s="1">
        <v>17697</v>
      </c>
      <c r="M135" s="2">
        <f t="shared" si="37"/>
        <v>23492.767499999994</v>
      </c>
      <c r="N135" s="2">
        <f t="shared" si="38"/>
        <v>0</v>
      </c>
      <c r="O135" s="1">
        <v>1177</v>
      </c>
      <c r="P135" s="1"/>
      <c r="Q135" s="5">
        <f t="shared" si="39"/>
        <v>1177</v>
      </c>
      <c r="R135" s="3">
        <f t="shared" si="40"/>
        <v>1.6347222222222222</v>
      </c>
      <c r="S135" s="3">
        <f t="shared" si="41"/>
        <v>0</v>
      </c>
      <c r="T135" s="3">
        <f t="shared" si="47"/>
        <v>1.6347222222222222</v>
      </c>
      <c r="U135" s="2">
        <f t="shared" si="42"/>
        <v>38404.149093749991</v>
      </c>
      <c r="V135" s="2">
        <f t="shared" si="43"/>
        <v>0</v>
      </c>
      <c r="W135" s="2">
        <f t="shared" si="44"/>
        <v>38404.149093749991</v>
      </c>
      <c r="X135" s="4"/>
      <c r="Y135" s="1"/>
      <c r="Z135" s="2"/>
      <c r="AA135" s="1"/>
      <c r="AB135" s="1"/>
      <c r="AC135" s="1"/>
      <c r="AD135" s="1"/>
      <c r="AE135" s="1"/>
      <c r="AF135" s="2"/>
      <c r="AG135" s="4">
        <f t="shared" si="34"/>
        <v>0</v>
      </c>
      <c r="AH135" s="4">
        <f t="shared" si="35"/>
        <v>38404.149093749991</v>
      </c>
      <c r="AI135" s="4">
        <f t="shared" si="46"/>
        <v>3840.4149093749993</v>
      </c>
      <c r="AJ135" s="2">
        <f t="shared" si="45"/>
        <v>42244.564003124993</v>
      </c>
    </row>
    <row r="136" spans="2:39" s="49" customFormat="1" ht="31.5" x14ac:dyDescent="0.2">
      <c r="B136" s="77">
        <v>119</v>
      </c>
      <c r="C136" s="9" t="s">
        <v>49</v>
      </c>
      <c r="D136" s="9" t="s">
        <v>210</v>
      </c>
      <c r="E136" s="1" t="s">
        <v>0</v>
      </c>
      <c r="F136" s="67" t="s">
        <v>306</v>
      </c>
      <c r="G136" s="67"/>
      <c r="H136" s="1" t="s">
        <v>77</v>
      </c>
      <c r="I136" s="1">
        <v>5.31</v>
      </c>
      <c r="J136" s="67">
        <f>'свод  01.09.2020 '!J136-'мб 01.09.2020'!J136</f>
        <v>1.3274999999999997</v>
      </c>
      <c r="K136" s="1"/>
      <c r="L136" s="1">
        <v>17697</v>
      </c>
      <c r="M136" s="2">
        <f t="shared" si="37"/>
        <v>23492.767499999994</v>
      </c>
      <c r="N136" s="2">
        <f t="shared" si="38"/>
        <v>0</v>
      </c>
      <c r="O136" s="1">
        <v>824</v>
      </c>
      <c r="P136" s="1"/>
      <c r="Q136" s="5">
        <f t="shared" si="39"/>
        <v>824</v>
      </c>
      <c r="R136" s="3">
        <f t="shared" si="40"/>
        <v>1.1444444444444444</v>
      </c>
      <c r="S136" s="3">
        <f t="shared" si="41"/>
        <v>0</v>
      </c>
      <c r="T136" s="3">
        <f t="shared" si="47"/>
        <v>1.1444444444444444</v>
      </c>
      <c r="U136" s="2">
        <f t="shared" si="42"/>
        <v>26886.167249999995</v>
      </c>
      <c r="V136" s="2">
        <f t="shared" si="43"/>
        <v>0</v>
      </c>
      <c r="W136" s="2">
        <f t="shared" si="44"/>
        <v>26886.167249999995</v>
      </c>
      <c r="X136" s="4"/>
      <c r="Y136" s="1"/>
      <c r="Z136" s="2"/>
      <c r="AA136" s="1"/>
      <c r="AB136" s="1"/>
      <c r="AC136" s="1"/>
      <c r="AD136" s="1"/>
      <c r="AE136" s="1"/>
      <c r="AF136" s="2"/>
      <c r="AG136" s="4">
        <f t="shared" si="34"/>
        <v>0</v>
      </c>
      <c r="AH136" s="4">
        <f t="shared" si="35"/>
        <v>26886.167249999995</v>
      </c>
      <c r="AI136" s="4">
        <f t="shared" si="46"/>
        <v>2688.6167249999999</v>
      </c>
      <c r="AJ136" s="2">
        <f t="shared" si="45"/>
        <v>29574.783974999995</v>
      </c>
    </row>
    <row r="137" spans="2:39" s="49" customFormat="1" ht="47.25" x14ac:dyDescent="0.2">
      <c r="B137" s="1">
        <v>120</v>
      </c>
      <c r="C137" s="9" t="s">
        <v>28</v>
      </c>
      <c r="D137" s="9" t="s">
        <v>243</v>
      </c>
      <c r="E137" s="1" t="s">
        <v>0</v>
      </c>
      <c r="F137" s="67" t="s">
        <v>307</v>
      </c>
      <c r="G137" s="67" t="s">
        <v>30</v>
      </c>
      <c r="H137" s="1" t="s">
        <v>320</v>
      </c>
      <c r="I137" s="1"/>
      <c r="J137" s="67">
        <f>'свод  01.09.2020 '!J137-'мб 01.09.2020'!J137</f>
        <v>0</v>
      </c>
      <c r="K137" s="1">
        <f>'свод  01.09.2020 '!K137-'мб 01.09.2020'!K137</f>
        <v>1.17</v>
      </c>
      <c r="L137" s="1">
        <v>17697</v>
      </c>
      <c r="M137" s="2">
        <f t="shared" si="37"/>
        <v>0</v>
      </c>
      <c r="N137" s="2">
        <f t="shared" si="38"/>
        <v>20705.489999999998</v>
      </c>
      <c r="O137" s="1"/>
      <c r="P137" s="1">
        <v>1684</v>
      </c>
      <c r="Q137" s="5">
        <f t="shared" si="39"/>
        <v>1684</v>
      </c>
      <c r="R137" s="3">
        <f t="shared" si="40"/>
        <v>0</v>
      </c>
      <c r="S137" s="3">
        <f t="shared" si="41"/>
        <v>1.7541666666666667</v>
      </c>
      <c r="T137" s="3">
        <f t="shared" si="47"/>
        <v>1.7541666666666667</v>
      </c>
      <c r="U137" s="2">
        <f t="shared" si="42"/>
        <v>0</v>
      </c>
      <c r="V137" s="2">
        <f t="shared" si="43"/>
        <v>36320.880374999993</v>
      </c>
      <c r="W137" s="2">
        <f t="shared" si="44"/>
        <v>36320.880374999993</v>
      </c>
      <c r="X137" s="4"/>
      <c r="Y137" s="1"/>
      <c r="Z137" s="2"/>
      <c r="AA137" s="1"/>
      <c r="AB137" s="1"/>
      <c r="AC137" s="1"/>
      <c r="AD137" s="1"/>
      <c r="AE137" s="1"/>
      <c r="AF137" s="2"/>
      <c r="AG137" s="4">
        <f t="shared" si="34"/>
        <v>0</v>
      </c>
      <c r="AH137" s="4">
        <f t="shared" si="35"/>
        <v>36320.880374999993</v>
      </c>
      <c r="AI137" s="4">
        <f t="shared" si="46"/>
        <v>3632.0880374999997</v>
      </c>
      <c r="AJ137" s="2">
        <f t="shared" si="45"/>
        <v>39952.968412499991</v>
      </c>
    </row>
    <row r="138" spans="2:39" s="49" customFormat="1" ht="47.25" x14ac:dyDescent="0.2">
      <c r="B138" s="77">
        <v>121</v>
      </c>
      <c r="C138" s="9" t="s">
        <v>28</v>
      </c>
      <c r="D138" s="9" t="s">
        <v>154</v>
      </c>
      <c r="E138" s="1" t="s">
        <v>0</v>
      </c>
      <c r="F138" s="67" t="s">
        <v>308</v>
      </c>
      <c r="G138" s="67" t="s">
        <v>110</v>
      </c>
      <c r="H138" s="1" t="s">
        <v>80</v>
      </c>
      <c r="I138" s="1"/>
      <c r="J138" s="67">
        <f>'свод  01.09.2020 '!J138-'мб 01.09.2020'!J138</f>
        <v>0</v>
      </c>
      <c r="K138" s="1">
        <f>'свод  01.09.2020 '!K138-'мб 01.09.2020'!K138</f>
        <v>1.0499999999999998</v>
      </c>
      <c r="L138" s="1">
        <v>17697</v>
      </c>
      <c r="M138" s="2">
        <f t="shared" si="37"/>
        <v>0</v>
      </c>
      <c r="N138" s="2">
        <f t="shared" si="38"/>
        <v>18581.849999999999</v>
      </c>
      <c r="O138" s="1"/>
      <c r="P138" s="1">
        <v>1234</v>
      </c>
      <c r="Q138" s="5">
        <f t="shared" si="39"/>
        <v>1234</v>
      </c>
      <c r="R138" s="3">
        <f t="shared" si="40"/>
        <v>0</v>
      </c>
      <c r="S138" s="3">
        <f t="shared" si="41"/>
        <v>1.2854166666666667</v>
      </c>
      <c r="T138" s="3">
        <f t="shared" si="47"/>
        <v>1.2854166666666667</v>
      </c>
      <c r="U138" s="2">
        <f t="shared" si="42"/>
        <v>0</v>
      </c>
      <c r="V138" s="2">
        <f t="shared" si="43"/>
        <v>23885.419687499998</v>
      </c>
      <c r="W138" s="2">
        <f t="shared" si="44"/>
        <v>23885.419687499998</v>
      </c>
      <c r="X138" s="4"/>
      <c r="Y138" s="1"/>
      <c r="Z138" s="2"/>
      <c r="AA138" s="1"/>
      <c r="AB138" s="1"/>
      <c r="AC138" s="1"/>
      <c r="AD138" s="1"/>
      <c r="AE138" s="1"/>
      <c r="AF138" s="2"/>
      <c r="AG138" s="4">
        <f t="shared" si="34"/>
        <v>0</v>
      </c>
      <c r="AH138" s="4">
        <f t="shared" si="35"/>
        <v>23885.419687499998</v>
      </c>
      <c r="AI138" s="4">
        <f t="shared" si="46"/>
        <v>2388.5419687499998</v>
      </c>
      <c r="AJ138" s="2">
        <f t="shared" si="45"/>
        <v>26273.961656249998</v>
      </c>
    </row>
    <row r="139" spans="2:39" s="49" customFormat="1" ht="47.25" x14ac:dyDescent="0.25">
      <c r="B139" s="1">
        <v>122</v>
      </c>
      <c r="C139" s="9" t="s">
        <v>70</v>
      </c>
      <c r="D139" s="9" t="s">
        <v>244</v>
      </c>
      <c r="E139" s="1" t="s">
        <v>0</v>
      </c>
      <c r="F139" s="87" t="s">
        <v>310</v>
      </c>
      <c r="G139" s="67"/>
      <c r="H139" s="1" t="s">
        <v>77</v>
      </c>
      <c r="I139" s="1">
        <v>4.93</v>
      </c>
      <c r="J139" s="67">
        <f>'свод  01.09.2020 '!J139-'мб 01.09.2020'!J139</f>
        <v>1.3025000000000002</v>
      </c>
      <c r="K139" s="1"/>
      <c r="L139" s="1">
        <v>17697</v>
      </c>
      <c r="M139" s="2">
        <f t="shared" si="37"/>
        <v>23050.342500000002</v>
      </c>
      <c r="N139" s="2">
        <f t="shared" si="38"/>
        <v>0</v>
      </c>
      <c r="O139" s="1">
        <v>148</v>
      </c>
      <c r="P139" s="1"/>
      <c r="Q139" s="5">
        <f t="shared" si="39"/>
        <v>148</v>
      </c>
      <c r="R139" s="3">
        <f t="shared" si="40"/>
        <v>0.20555555555555555</v>
      </c>
      <c r="S139" s="3">
        <f t="shared" si="41"/>
        <v>0</v>
      </c>
      <c r="T139" s="3">
        <f t="shared" si="47"/>
        <v>0.20555555555555555</v>
      </c>
      <c r="U139" s="2">
        <f t="shared" si="42"/>
        <v>4738.125958333334</v>
      </c>
      <c r="V139" s="2">
        <f t="shared" si="43"/>
        <v>0</v>
      </c>
      <c r="W139" s="2">
        <f t="shared" si="44"/>
        <v>4738.125958333334</v>
      </c>
      <c r="X139" s="4"/>
      <c r="Y139" s="1"/>
      <c r="Z139" s="2"/>
      <c r="AA139" s="1"/>
      <c r="AB139" s="1"/>
      <c r="AC139" s="1"/>
      <c r="AD139" s="1"/>
      <c r="AE139" s="1"/>
      <c r="AF139" s="2"/>
      <c r="AG139" s="4">
        <f t="shared" si="34"/>
        <v>0</v>
      </c>
      <c r="AH139" s="4">
        <f t="shared" si="35"/>
        <v>4738.125958333334</v>
      </c>
      <c r="AI139" s="4">
        <f t="shared" si="46"/>
        <v>473.81259583333343</v>
      </c>
      <c r="AJ139" s="2">
        <f t="shared" si="45"/>
        <v>5211.938554166667</v>
      </c>
    </row>
    <row r="140" spans="2:39" s="49" customFormat="1" ht="31.5" customHeight="1" x14ac:dyDescent="0.25">
      <c r="B140" s="77">
        <v>123</v>
      </c>
      <c r="C140" s="9" t="s">
        <v>61</v>
      </c>
      <c r="D140" s="9" t="s">
        <v>164</v>
      </c>
      <c r="E140" s="1" t="s">
        <v>0</v>
      </c>
      <c r="F140" s="87" t="s">
        <v>311</v>
      </c>
      <c r="G140" s="67"/>
      <c r="H140" s="1" t="s">
        <v>77</v>
      </c>
      <c r="I140" s="1">
        <v>5.12</v>
      </c>
      <c r="J140" s="67">
        <f>'свод  01.09.2020 '!J140-'мб 01.09.2020'!J140</f>
        <v>1.2575000000000003</v>
      </c>
      <c r="K140" s="1"/>
      <c r="L140" s="1">
        <v>17697</v>
      </c>
      <c r="M140" s="2">
        <f t="shared" si="37"/>
        <v>22253.977500000005</v>
      </c>
      <c r="N140" s="2">
        <f t="shared" si="38"/>
        <v>0</v>
      </c>
      <c r="O140" s="1">
        <v>102</v>
      </c>
      <c r="P140" s="1"/>
      <c r="Q140" s="5">
        <f t="shared" si="39"/>
        <v>102</v>
      </c>
      <c r="R140" s="3">
        <f t="shared" si="40"/>
        <v>0.14166666666666666</v>
      </c>
      <c r="S140" s="3">
        <f t="shared" si="41"/>
        <v>0</v>
      </c>
      <c r="T140" s="3">
        <f t="shared" si="47"/>
        <v>0.14166666666666666</v>
      </c>
      <c r="U140" s="2">
        <f t="shared" si="42"/>
        <v>3152.6468125000006</v>
      </c>
      <c r="V140" s="2">
        <f t="shared" si="43"/>
        <v>0</v>
      </c>
      <c r="W140" s="2">
        <f t="shared" si="44"/>
        <v>3152.6468125000006</v>
      </c>
      <c r="X140" s="4"/>
      <c r="Y140" s="1"/>
      <c r="Z140" s="2"/>
      <c r="AA140" s="1"/>
      <c r="AB140" s="1"/>
      <c r="AC140" s="2"/>
      <c r="AD140" s="1"/>
      <c r="AE140" s="1"/>
      <c r="AF140" s="2"/>
      <c r="AG140" s="4">
        <f t="shared" si="34"/>
        <v>0</v>
      </c>
      <c r="AH140" s="4">
        <f t="shared" si="35"/>
        <v>3152.6468125000006</v>
      </c>
      <c r="AI140" s="4"/>
      <c r="AJ140" s="2">
        <f t="shared" si="45"/>
        <v>3152.6468125000006</v>
      </c>
    </row>
    <row r="141" spans="2:39" s="49" customFormat="1" ht="38.25" customHeight="1" x14ac:dyDescent="0.2">
      <c r="B141" s="1">
        <v>124</v>
      </c>
      <c r="C141" s="9" t="s">
        <v>88</v>
      </c>
      <c r="D141" s="9" t="s">
        <v>166</v>
      </c>
      <c r="E141" s="1" t="s">
        <v>0</v>
      </c>
      <c r="F141" s="67" t="s">
        <v>386</v>
      </c>
      <c r="G141" s="67"/>
      <c r="H141" s="1" t="s">
        <v>96</v>
      </c>
      <c r="I141" s="1">
        <v>5.03</v>
      </c>
      <c r="J141" s="67">
        <f>'свод  01.09.2020 '!J141-'мб 01.09.2020'!J141</f>
        <v>1.2324999999999999</v>
      </c>
      <c r="K141" s="1"/>
      <c r="L141" s="1">
        <v>17697</v>
      </c>
      <c r="M141" s="2">
        <f t="shared" si="37"/>
        <v>21811.552499999998</v>
      </c>
      <c r="N141" s="2">
        <f t="shared" si="38"/>
        <v>0</v>
      </c>
      <c r="O141" s="1">
        <v>544</v>
      </c>
      <c r="P141" s="1"/>
      <c r="Q141" s="5">
        <f t="shared" si="39"/>
        <v>544</v>
      </c>
      <c r="R141" s="3">
        <f t="shared" si="40"/>
        <v>0.75555555555555554</v>
      </c>
      <c r="S141" s="3">
        <f t="shared" si="41"/>
        <v>0</v>
      </c>
      <c r="T141" s="3">
        <f t="shared" si="47"/>
        <v>0.75555555555555554</v>
      </c>
      <c r="U141" s="2">
        <f t="shared" si="42"/>
        <v>16479.839666666663</v>
      </c>
      <c r="V141" s="2">
        <f t="shared" si="43"/>
        <v>0</v>
      </c>
      <c r="W141" s="2">
        <f t="shared" si="44"/>
        <v>16479.839666666663</v>
      </c>
      <c r="X141" s="4"/>
      <c r="Y141" s="1"/>
      <c r="Z141" s="2"/>
      <c r="AA141" s="1"/>
      <c r="AB141" s="1"/>
      <c r="AC141" s="2"/>
      <c r="AD141" s="1"/>
      <c r="AE141" s="1"/>
      <c r="AF141" s="2"/>
      <c r="AG141" s="4">
        <f t="shared" si="34"/>
        <v>0</v>
      </c>
      <c r="AH141" s="4">
        <f t="shared" si="35"/>
        <v>16479.839666666663</v>
      </c>
      <c r="AI141" s="4">
        <f t="shared" ref="AI141:AI152" si="48">W141*10%</f>
        <v>1647.9839666666664</v>
      </c>
      <c r="AJ141" s="2">
        <f t="shared" si="45"/>
        <v>18127.82363333333</v>
      </c>
    </row>
    <row r="142" spans="2:39" s="49" customFormat="1" ht="47.25" x14ac:dyDescent="0.25">
      <c r="B142" s="77">
        <v>125</v>
      </c>
      <c r="C142" s="9" t="s">
        <v>66</v>
      </c>
      <c r="D142" s="9" t="s">
        <v>212</v>
      </c>
      <c r="E142" s="1" t="s">
        <v>0</v>
      </c>
      <c r="F142" s="87" t="s">
        <v>275</v>
      </c>
      <c r="G142" s="67"/>
      <c r="H142" s="1" t="s">
        <v>77</v>
      </c>
      <c r="I142" s="1">
        <v>4.84</v>
      </c>
      <c r="J142" s="67">
        <f>'свод  01.09.2020 '!J142-'мб 01.09.2020'!J142</f>
        <v>1.2575000000000003</v>
      </c>
      <c r="K142" s="1"/>
      <c r="L142" s="1">
        <v>17697</v>
      </c>
      <c r="M142" s="2">
        <f t="shared" si="37"/>
        <v>22253.977500000005</v>
      </c>
      <c r="N142" s="2">
        <f t="shared" si="38"/>
        <v>0</v>
      </c>
      <c r="O142" s="1">
        <v>1307</v>
      </c>
      <c r="P142" s="1"/>
      <c r="Q142" s="5">
        <f t="shared" si="39"/>
        <v>1307</v>
      </c>
      <c r="R142" s="3">
        <f t="shared" si="40"/>
        <v>1.8152777777777778</v>
      </c>
      <c r="S142" s="3">
        <f t="shared" si="41"/>
        <v>0</v>
      </c>
      <c r="T142" s="3">
        <f t="shared" si="47"/>
        <v>1.8152777777777778</v>
      </c>
      <c r="U142" s="2">
        <f t="shared" si="42"/>
        <v>40397.150822916672</v>
      </c>
      <c r="V142" s="2">
        <f t="shared" si="43"/>
        <v>0</v>
      </c>
      <c r="W142" s="2">
        <f t="shared" si="44"/>
        <v>40397.150822916672</v>
      </c>
      <c r="X142" s="4"/>
      <c r="Y142" s="1"/>
      <c r="Z142" s="2"/>
      <c r="AA142" s="1"/>
      <c r="AB142" s="1"/>
      <c r="AC142" s="1"/>
      <c r="AD142" s="1"/>
      <c r="AE142" s="1"/>
      <c r="AF142" s="2"/>
      <c r="AG142" s="4">
        <f t="shared" si="34"/>
        <v>0</v>
      </c>
      <c r="AH142" s="4">
        <f t="shared" si="35"/>
        <v>40397.150822916672</v>
      </c>
      <c r="AI142" s="4">
        <f t="shared" si="48"/>
        <v>4039.7150822916674</v>
      </c>
      <c r="AJ142" s="2">
        <f t="shared" si="45"/>
        <v>44436.865905208339</v>
      </c>
    </row>
    <row r="143" spans="2:39" s="49" customFormat="1" ht="47.25" x14ac:dyDescent="0.25">
      <c r="B143" s="1">
        <v>126</v>
      </c>
      <c r="C143" s="9" t="s">
        <v>179</v>
      </c>
      <c r="D143" s="9" t="s">
        <v>211</v>
      </c>
      <c r="E143" s="1" t="s">
        <v>0</v>
      </c>
      <c r="F143" s="88" t="s">
        <v>312</v>
      </c>
      <c r="G143" s="67" t="s">
        <v>30</v>
      </c>
      <c r="H143" s="1" t="s">
        <v>100</v>
      </c>
      <c r="I143" s="1">
        <v>4.93</v>
      </c>
      <c r="J143" s="67">
        <f>'свод  01.09.2020 '!J143-'мб 01.09.2020'!J143</f>
        <v>1.21</v>
      </c>
      <c r="K143" s="1"/>
      <c r="L143" s="1">
        <v>17697</v>
      </c>
      <c r="M143" s="2">
        <f t="shared" si="37"/>
        <v>21413.37</v>
      </c>
      <c r="N143" s="2">
        <f t="shared" si="38"/>
        <v>0</v>
      </c>
      <c r="O143" s="1">
        <v>343</v>
      </c>
      <c r="P143" s="1"/>
      <c r="Q143" s="5">
        <f t="shared" si="39"/>
        <v>343</v>
      </c>
      <c r="R143" s="3">
        <f t="shared" si="40"/>
        <v>0.47638888888888886</v>
      </c>
      <c r="S143" s="3">
        <f t="shared" si="41"/>
        <v>0</v>
      </c>
      <c r="T143" s="3">
        <f t="shared" si="47"/>
        <v>0.47638888888888886</v>
      </c>
      <c r="U143" s="2">
        <f t="shared" si="42"/>
        <v>10201.091541666667</v>
      </c>
      <c r="V143" s="2">
        <f t="shared" si="43"/>
        <v>0</v>
      </c>
      <c r="W143" s="2">
        <f t="shared" si="44"/>
        <v>10201.091541666667</v>
      </c>
      <c r="X143" s="4"/>
      <c r="Y143" s="1"/>
      <c r="Z143" s="2"/>
      <c r="AA143" s="1"/>
      <c r="AB143" s="1"/>
      <c r="AC143" s="2"/>
      <c r="AD143" s="1"/>
      <c r="AE143" s="1"/>
      <c r="AF143" s="2"/>
      <c r="AG143" s="4">
        <f t="shared" si="34"/>
        <v>0</v>
      </c>
      <c r="AH143" s="4">
        <f t="shared" si="35"/>
        <v>10201.091541666667</v>
      </c>
      <c r="AI143" s="4">
        <f t="shared" si="48"/>
        <v>1020.1091541666667</v>
      </c>
      <c r="AJ143" s="2">
        <f t="shared" si="45"/>
        <v>11221.200695833333</v>
      </c>
    </row>
    <row r="144" spans="2:39" s="49" customFormat="1" ht="58.5" customHeight="1" x14ac:dyDescent="0.25">
      <c r="B144" s="94">
        <v>127</v>
      </c>
      <c r="C144" s="100" t="s">
        <v>415</v>
      </c>
      <c r="D144" s="100"/>
      <c r="E144" s="67" t="s">
        <v>0</v>
      </c>
      <c r="F144" s="92" t="s">
        <v>414</v>
      </c>
      <c r="G144" s="67"/>
      <c r="H144" s="67" t="s">
        <v>77</v>
      </c>
      <c r="I144" s="67">
        <v>4.84</v>
      </c>
      <c r="J144" s="67">
        <f>'свод  01.09.2020 '!J144-'мб 01.09.2020'!J144</f>
        <v>1.3274999999999997</v>
      </c>
      <c r="K144" s="67"/>
      <c r="L144" s="67">
        <v>17697</v>
      </c>
      <c r="M144" s="96">
        <f t="shared" si="37"/>
        <v>23492.767499999994</v>
      </c>
      <c r="N144" s="96">
        <f t="shared" si="38"/>
        <v>0</v>
      </c>
      <c r="O144" s="67">
        <v>734</v>
      </c>
      <c r="P144" s="67"/>
      <c r="Q144" s="97">
        <f t="shared" si="39"/>
        <v>734</v>
      </c>
      <c r="R144" s="101">
        <f t="shared" si="40"/>
        <v>1.0194444444444444</v>
      </c>
      <c r="S144" s="101">
        <f t="shared" si="41"/>
        <v>0</v>
      </c>
      <c r="T144" s="101">
        <f t="shared" si="47"/>
        <v>1.0194444444444444</v>
      </c>
      <c r="U144" s="96">
        <f t="shared" si="42"/>
        <v>23949.571312499997</v>
      </c>
      <c r="V144" s="96">
        <f t="shared" si="43"/>
        <v>0</v>
      </c>
      <c r="W144" s="96">
        <f t="shared" si="44"/>
        <v>23949.571312499997</v>
      </c>
      <c r="X144" s="102"/>
      <c r="Y144" s="67"/>
      <c r="Z144" s="96"/>
      <c r="AA144" s="67"/>
      <c r="AB144" s="67"/>
      <c r="AC144" s="67"/>
      <c r="AD144" s="67"/>
      <c r="AE144" s="67"/>
      <c r="AF144" s="96"/>
      <c r="AG144" s="102">
        <f t="shared" si="34"/>
        <v>0</v>
      </c>
      <c r="AH144" s="102">
        <f t="shared" si="35"/>
        <v>23949.571312499997</v>
      </c>
      <c r="AI144" s="102">
        <f t="shared" si="48"/>
        <v>2394.9571312499997</v>
      </c>
      <c r="AJ144" s="96">
        <f t="shared" si="45"/>
        <v>26344.528443749998</v>
      </c>
    </row>
    <row r="145" spans="2:37" s="49" customFormat="1" ht="31.5" x14ac:dyDescent="0.25">
      <c r="B145" s="67">
        <v>128</v>
      </c>
      <c r="C145" s="100" t="s">
        <v>415</v>
      </c>
      <c r="D145" s="100"/>
      <c r="E145" s="67" t="s">
        <v>0</v>
      </c>
      <c r="F145" s="92" t="s">
        <v>416</v>
      </c>
      <c r="G145" s="67"/>
      <c r="H145" s="67" t="s">
        <v>77</v>
      </c>
      <c r="I145" s="67">
        <v>5.03</v>
      </c>
      <c r="J145" s="67">
        <f>'свод  01.09.2020 '!J145-'мб 01.09.2020'!J145</f>
        <v>1.3274999999999997</v>
      </c>
      <c r="K145" s="67"/>
      <c r="L145" s="67">
        <v>17697</v>
      </c>
      <c r="M145" s="96">
        <f>J145*L145</f>
        <v>23492.767499999994</v>
      </c>
      <c r="N145" s="96">
        <f>K145*L145</f>
        <v>0</v>
      </c>
      <c r="O145" s="67">
        <v>1318</v>
      </c>
      <c r="P145" s="67"/>
      <c r="Q145" s="97">
        <f>P145+O145</f>
        <v>1318</v>
      </c>
      <c r="R145" s="101">
        <f>O145/720</f>
        <v>1.8305555555555555</v>
      </c>
      <c r="S145" s="101">
        <f>P145/960</f>
        <v>0</v>
      </c>
      <c r="T145" s="101">
        <f>R145+S145</f>
        <v>1.8305555555555555</v>
      </c>
      <c r="U145" s="96">
        <f>M145/720*O145</f>
        <v>43004.816062499995</v>
      </c>
      <c r="V145" s="96">
        <f>N145/960*P145</f>
        <v>0</v>
      </c>
      <c r="W145" s="96">
        <f>U145+V145</f>
        <v>43004.816062499995</v>
      </c>
      <c r="X145" s="102"/>
      <c r="Y145" s="67"/>
      <c r="Z145" s="96"/>
      <c r="AA145" s="67"/>
      <c r="AB145" s="67"/>
      <c r="AC145" s="96"/>
      <c r="AD145" s="67"/>
      <c r="AE145" s="67"/>
      <c r="AF145" s="96"/>
      <c r="AG145" s="102">
        <f t="shared" si="34"/>
        <v>0</v>
      </c>
      <c r="AH145" s="102">
        <f t="shared" si="35"/>
        <v>43004.816062499995</v>
      </c>
      <c r="AI145" s="102">
        <f t="shared" si="48"/>
        <v>4300.4816062499995</v>
      </c>
      <c r="AJ145" s="96">
        <f>AH145+AI145</f>
        <v>47305.29766874999</v>
      </c>
    </row>
    <row r="146" spans="2:37" s="49" customFormat="1" x14ac:dyDescent="0.25">
      <c r="B146" s="94">
        <v>129</v>
      </c>
      <c r="C146" s="100" t="s">
        <v>415</v>
      </c>
      <c r="D146" s="100"/>
      <c r="E146" s="67" t="s">
        <v>0</v>
      </c>
      <c r="F146" s="92" t="s">
        <v>417</v>
      </c>
      <c r="G146" s="67"/>
      <c r="H146" s="67" t="s">
        <v>77</v>
      </c>
      <c r="I146" s="67">
        <v>4.84</v>
      </c>
      <c r="J146" s="67">
        <f>'свод  01.09.2020 '!J146-'мб 01.09.2020'!J146</f>
        <v>1.3025000000000002</v>
      </c>
      <c r="K146" s="67"/>
      <c r="L146" s="67">
        <v>17697</v>
      </c>
      <c r="M146" s="96">
        <f>J146*L146</f>
        <v>23050.342500000002</v>
      </c>
      <c r="N146" s="96">
        <f>K146*L146</f>
        <v>0</v>
      </c>
      <c r="O146" s="67">
        <v>385</v>
      </c>
      <c r="P146" s="67"/>
      <c r="Q146" s="97">
        <f>P146+O146</f>
        <v>385</v>
      </c>
      <c r="R146" s="101">
        <f>O146/720</f>
        <v>0.53472222222222221</v>
      </c>
      <c r="S146" s="101">
        <f>P146/960</f>
        <v>0</v>
      </c>
      <c r="T146" s="101">
        <f>R146+S146</f>
        <v>0.53472222222222221</v>
      </c>
      <c r="U146" s="96">
        <f>M146/720*O146</f>
        <v>12325.530364583336</v>
      </c>
      <c r="V146" s="96">
        <f>N146/960*P146</f>
        <v>0</v>
      </c>
      <c r="W146" s="96">
        <f>U146+V146</f>
        <v>12325.530364583336</v>
      </c>
      <c r="X146" s="102"/>
      <c r="Y146" s="67"/>
      <c r="Z146" s="96"/>
      <c r="AA146" s="67"/>
      <c r="AB146" s="67"/>
      <c r="AC146" s="67"/>
      <c r="AD146" s="67"/>
      <c r="AE146" s="67"/>
      <c r="AF146" s="96"/>
      <c r="AG146" s="102">
        <f t="shared" si="34"/>
        <v>0</v>
      </c>
      <c r="AH146" s="102">
        <f t="shared" si="35"/>
        <v>12325.530364583336</v>
      </c>
      <c r="AI146" s="102">
        <f t="shared" si="48"/>
        <v>1232.5530364583337</v>
      </c>
      <c r="AJ146" s="96">
        <f>AH146+AI146</f>
        <v>13558.083401041669</v>
      </c>
    </row>
    <row r="147" spans="2:37" s="49" customFormat="1" ht="31.5" x14ac:dyDescent="0.25">
      <c r="B147" s="67">
        <v>130</v>
      </c>
      <c r="C147" s="100" t="s">
        <v>180</v>
      </c>
      <c r="D147" s="100"/>
      <c r="E147" s="67" t="s">
        <v>0</v>
      </c>
      <c r="F147" s="92" t="s">
        <v>97</v>
      </c>
      <c r="G147" s="67"/>
      <c r="H147" s="67" t="s">
        <v>79</v>
      </c>
      <c r="I147" s="67">
        <v>4.84</v>
      </c>
      <c r="J147" s="67">
        <f>'свод  01.09.2020 '!J147-'мб 01.09.2020'!J147</f>
        <v>0</v>
      </c>
      <c r="K147" s="67"/>
      <c r="L147" s="67">
        <v>17697</v>
      </c>
      <c r="M147" s="96">
        <f>J147*L147</f>
        <v>0</v>
      </c>
      <c r="N147" s="96">
        <f>K147*L147</f>
        <v>0</v>
      </c>
      <c r="O147" s="67"/>
      <c r="P147" s="67">
        <v>384</v>
      </c>
      <c r="Q147" s="97">
        <f>P147+O147</f>
        <v>384</v>
      </c>
      <c r="R147" s="101">
        <f>O147/720</f>
        <v>0</v>
      </c>
      <c r="S147" s="101">
        <f>P147/960</f>
        <v>0.4</v>
      </c>
      <c r="T147" s="101">
        <f>R147+S147</f>
        <v>0.4</v>
      </c>
      <c r="U147" s="96">
        <f>M147/720*O147</f>
        <v>0</v>
      </c>
      <c r="V147" s="96">
        <f>N147/960*P147</f>
        <v>0</v>
      </c>
      <c r="W147" s="96">
        <f>U147+V147</f>
        <v>0</v>
      </c>
      <c r="X147" s="102"/>
      <c r="Y147" s="67"/>
      <c r="Z147" s="96"/>
      <c r="AA147" s="67"/>
      <c r="AB147" s="67"/>
      <c r="AC147" s="67"/>
      <c r="AD147" s="67"/>
      <c r="AE147" s="67"/>
      <c r="AF147" s="96"/>
      <c r="AG147" s="102">
        <f t="shared" si="34"/>
        <v>0</v>
      </c>
      <c r="AH147" s="102">
        <f t="shared" si="35"/>
        <v>0</v>
      </c>
      <c r="AI147" s="102">
        <f t="shared" si="48"/>
        <v>0</v>
      </c>
      <c r="AJ147" s="96">
        <f>AH147+AI147</f>
        <v>0</v>
      </c>
    </row>
    <row r="148" spans="2:37" s="49" customFormat="1" ht="31.5" x14ac:dyDescent="0.25">
      <c r="B148" s="94">
        <v>131</v>
      </c>
      <c r="C148" s="100" t="s">
        <v>180</v>
      </c>
      <c r="D148" s="100"/>
      <c r="E148" s="67" t="s">
        <v>0</v>
      </c>
      <c r="F148" s="92" t="s">
        <v>413</v>
      </c>
      <c r="G148" s="67"/>
      <c r="H148" s="67" t="s">
        <v>80</v>
      </c>
      <c r="I148" s="67">
        <v>4.66</v>
      </c>
      <c r="J148" s="67">
        <f>'свод  01.09.2020 '!J148-'мб 01.09.2020'!J148</f>
        <v>0</v>
      </c>
      <c r="K148" s="67">
        <f>'свод  01.09.2020 '!K148-'мб 01.09.2020'!K148</f>
        <v>0.95000000000000062</v>
      </c>
      <c r="L148" s="67">
        <v>17697</v>
      </c>
      <c r="M148" s="96">
        <f>J148*L148</f>
        <v>0</v>
      </c>
      <c r="N148" s="96">
        <f>K148*L148</f>
        <v>16812.150000000012</v>
      </c>
      <c r="O148" s="67">
        <v>0</v>
      </c>
      <c r="P148" s="67">
        <v>2419</v>
      </c>
      <c r="Q148" s="97">
        <f>P148+O148</f>
        <v>2419</v>
      </c>
      <c r="R148" s="101">
        <f>O148/720</f>
        <v>0</v>
      </c>
      <c r="S148" s="101">
        <f>P148/960</f>
        <v>2.5197916666666669</v>
      </c>
      <c r="T148" s="101">
        <f>R148+S148</f>
        <v>2.5197916666666669</v>
      </c>
      <c r="U148" s="96">
        <f>M148/720*O148</f>
        <v>0</v>
      </c>
      <c r="V148" s="96">
        <f>N148/960*P148</f>
        <v>42363.115468750031</v>
      </c>
      <c r="W148" s="96">
        <f>U148+V148</f>
        <v>42363.115468750031</v>
      </c>
      <c r="X148" s="102"/>
      <c r="Y148" s="67"/>
      <c r="Z148" s="96"/>
      <c r="AA148" s="67"/>
      <c r="AB148" s="67"/>
      <c r="AC148" s="67"/>
      <c r="AD148" s="67"/>
      <c r="AE148" s="67"/>
      <c r="AF148" s="96"/>
      <c r="AG148" s="102">
        <f t="shared" si="34"/>
        <v>0</v>
      </c>
      <c r="AH148" s="102">
        <f t="shared" si="35"/>
        <v>42363.115468750031</v>
      </c>
      <c r="AI148" s="102">
        <f t="shared" si="48"/>
        <v>4236.3115468750029</v>
      </c>
      <c r="AJ148" s="96">
        <f>AH148+AI148</f>
        <v>46599.427015625035</v>
      </c>
    </row>
    <row r="149" spans="2:37" s="49" customFormat="1" ht="31.5" x14ac:dyDescent="0.25">
      <c r="B149" s="67">
        <v>132</v>
      </c>
      <c r="C149" s="100" t="s">
        <v>182</v>
      </c>
      <c r="D149" s="100"/>
      <c r="E149" s="67" t="s">
        <v>0</v>
      </c>
      <c r="F149" s="92" t="s">
        <v>413</v>
      </c>
      <c r="G149" s="67"/>
      <c r="H149" s="67" t="s">
        <v>77</v>
      </c>
      <c r="I149" s="67"/>
      <c r="J149" s="67">
        <f>'свод  01.09.2020 '!J149-'мб 01.09.2020'!J149</f>
        <v>1.1875</v>
      </c>
      <c r="K149" s="67"/>
      <c r="L149" s="67">
        <v>17697</v>
      </c>
      <c r="M149" s="96">
        <f t="shared" si="37"/>
        <v>21015.1875</v>
      </c>
      <c r="N149" s="96"/>
      <c r="O149" s="67">
        <v>120</v>
      </c>
      <c r="P149" s="67"/>
      <c r="Q149" s="97">
        <f t="shared" ref="Q149:Q151" si="49">P149+O149</f>
        <v>120</v>
      </c>
      <c r="R149" s="101">
        <f t="shared" si="40"/>
        <v>0.16666666666666666</v>
      </c>
      <c r="S149" s="101"/>
      <c r="T149" s="101">
        <f t="shared" si="47"/>
        <v>0.16666666666666666</v>
      </c>
      <c r="U149" s="96">
        <f t="shared" si="42"/>
        <v>3502.53125</v>
      </c>
      <c r="V149" s="96"/>
      <c r="W149" s="96">
        <f t="shared" si="44"/>
        <v>3502.53125</v>
      </c>
      <c r="X149" s="102"/>
      <c r="Y149" s="67"/>
      <c r="Z149" s="96"/>
      <c r="AA149" s="67"/>
      <c r="AB149" s="67"/>
      <c r="AC149" s="67"/>
      <c r="AD149" s="67"/>
      <c r="AE149" s="67"/>
      <c r="AF149" s="96"/>
      <c r="AG149" s="102">
        <f t="shared" si="34"/>
        <v>0</v>
      </c>
      <c r="AH149" s="102">
        <f t="shared" si="35"/>
        <v>3502.53125</v>
      </c>
      <c r="AI149" s="102">
        <f t="shared" si="48"/>
        <v>350.25312500000001</v>
      </c>
      <c r="AJ149" s="96">
        <f t="shared" ref="AJ149:AJ152" si="50">AH149+AI149</f>
        <v>3852.7843750000002</v>
      </c>
    </row>
    <row r="150" spans="2:37" s="49" customFormat="1" ht="31.5" x14ac:dyDescent="0.25">
      <c r="B150" s="94">
        <v>133</v>
      </c>
      <c r="C150" s="100" t="s">
        <v>183</v>
      </c>
      <c r="D150" s="100"/>
      <c r="E150" s="67" t="s">
        <v>0</v>
      </c>
      <c r="F150" s="92" t="s">
        <v>413</v>
      </c>
      <c r="G150" s="67"/>
      <c r="H150" s="67" t="s">
        <v>77</v>
      </c>
      <c r="I150" s="67"/>
      <c r="J150" s="67">
        <f>'свод  01.09.2020 '!J150-'мб 01.09.2020'!J150</f>
        <v>1.1875</v>
      </c>
      <c r="K150" s="67"/>
      <c r="L150" s="67">
        <v>17697</v>
      </c>
      <c r="M150" s="96">
        <f t="shared" si="37"/>
        <v>21015.1875</v>
      </c>
      <c r="N150" s="96"/>
      <c r="O150" s="67">
        <v>400</v>
      </c>
      <c r="P150" s="67"/>
      <c r="Q150" s="97">
        <f t="shared" si="49"/>
        <v>400</v>
      </c>
      <c r="R150" s="101">
        <f t="shared" si="40"/>
        <v>0.55555555555555558</v>
      </c>
      <c r="S150" s="101"/>
      <c r="T150" s="101">
        <f t="shared" si="47"/>
        <v>0.55555555555555558</v>
      </c>
      <c r="U150" s="96">
        <f t="shared" si="42"/>
        <v>11675.104166666666</v>
      </c>
      <c r="V150" s="96"/>
      <c r="W150" s="96">
        <f t="shared" si="44"/>
        <v>11675.104166666666</v>
      </c>
      <c r="X150" s="102"/>
      <c r="Y150" s="67"/>
      <c r="Z150" s="96"/>
      <c r="AA150" s="67"/>
      <c r="AB150" s="67"/>
      <c r="AC150" s="67"/>
      <c r="AD150" s="67"/>
      <c r="AE150" s="67"/>
      <c r="AF150" s="96"/>
      <c r="AG150" s="102">
        <f t="shared" si="34"/>
        <v>0</v>
      </c>
      <c r="AH150" s="102">
        <f t="shared" si="35"/>
        <v>11675.104166666666</v>
      </c>
      <c r="AI150" s="102">
        <f t="shared" si="48"/>
        <v>1167.5104166666667</v>
      </c>
      <c r="AJ150" s="96">
        <f t="shared" si="50"/>
        <v>12842.614583333332</v>
      </c>
    </row>
    <row r="151" spans="2:37" s="49" customFormat="1" x14ac:dyDescent="0.25">
      <c r="B151" s="67">
        <v>134</v>
      </c>
      <c r="C151" s="100" t="s">
        <v>38</v>
      </c>
      <c r="D151" s="100"/>
      <c r="E151" s="67" t="s">
        <v>0</v>
      </c>
      <c r="F151" s="92" t="s">
        <v>413</v>
      </c>
      <c r="G151" s="67"/>
      <c r="H151" s="67" t="s">
        <v>77</v>
      </c>
      <c r="I151" s="67"/>
      <c r="J151" s="67">
        <f>'свод  01.09.2020 '!J151-'мб 01.09.2020'!J151</f>
        <v>1.1875</v>
      </c>
      <c r="K151" s="67"/>
      <c r="L151" s="67">
        <v>17697</v>
      </c>
      <c r="M151" s="96">
        <f t="shared" si="37"/>
        <v>21015.1875</v>
      </c>
      <c r="N151" s="96"/>
      <c r="O151" s="67">
        <v>733</v>
      </c>
      <c r="P151" s="67"/>
      <c r="Q151" s="97">
        <f t="shared" si="49"/>
        <v>733</v>
      </c>
      <c r="R151" s="101">
        <f t="shared" si="40"/>
        <v>1.0180555555555555</v>
      </c>
      <c r="S151" s="101"/>
      <c r="T151" s="101">
        <f t="shared" si="47"/>
        <v>1.0180555555555555</v>
      </c>
      <c r="U151" s="96">
        <f t="shared" si="42"/>
        <v>21394.628385416665</v>
      </c>
      <c r="V151" s="96"/>
      <c r="W151" s="96">
        <f t="shared" si="44"/>
        <v>21394.628385416665</v>
      </c>
      <c r="X151" s="102"/>
      <c r="Y151" s="67"/>
      <c r="Z151" s="96"/>
      <c r="AA151" s="67"/>
      <c r="AB151" s="67"/>
      <c r="AC151" s="67"/>
      <c r="AD151" s="67"/>
      <c r="AE151" s="67"/>
      <c r="AF151" s="96"/>
      <c r="AG151" s="102"/>
      <c r="AH151" s="102">
        <f t="shared" si="35"/>
        <v>21394.628385416665</v>
      </c>
      <c r="AI151" s="102">
        <f t="shared" si="48"/>
        <v>2139.4628385416668</v>
      </c>
      <c r="AJ151" s="96">
        <f t="shared" si="50"/>
        <v>23534.09122395833</v>
      </c>
    </row>
    <row r="152" spans="2:37" s="49" customFormat="1" ht="31.5" x14ac:dyDescent="0.25">
      <c r="B152" s="67">
        <f t="shared" ref="B152" si="51">B151+1</f>
        <v>135</v>
      </c>
      <c r="C152" s="100" t="s">
        <v>181</v>
      </c>
      <c r="D152" s="100"/>
      <c r="E152" s="67" t="s">
        <v>0</v>
      </c>
      <c r="F152" s="92" t="s">
        <v>413</v>
      </c>
      <c r="G152" s="67"/>
      <c r="H152" s="67" t="s">
        <v>199</v>
      </c>
      <c r="I152" s="67">
        <v>4.4000000000000004</v>
      </c>
      <c r="J152" s="67">
        <f>'свод  01.09.2020 '!J152-'мб 01.09.2020'!J152</f>
        <v>0</v>
      </c>
      <c r="K152" s="67">
        <f>'свод  01.09.2020 '!K152-'мб 01.09.2020'!K152</f>
        <v>0.95000000000000062</v>
      </c>
      <c r="L152" s="67">
        <v>17697</v>
      </c>
      <c r="M152" s="96">
        <f t="shared" si="37"/>
        <v>0</v>
      </c>
      <c r="N152" s="96">
        <f t="shared" si="38"/>
        <v>16812.150000000012</v>
      </c>
      <c r="O152" s="67">
        <v>3721</v>
      </c>
      <c r="P152" s="67">
        <f>12351.5-384</f>
        <v>11967.5</v>
      </c>
      <c r="Q152" s="97">
        <f t="shared" si="39"/>
        <v>15688.5</v>
      </c>
      <c r="R152" s="101">
        <f t="shared" si="40"/>
        <v>5.1680555555555552</v>
      </c>
      <c r="S152" s="101">
        <f t="shared" si="41"/>
        <v>12.466145833333334</v>
      </c>
      <c r="T152" s="101">
        <f t="shared" si="47"/>
        <v>17.63420138888889</v>
      </c>
      <c r="U152" s="96">
        <f t="shared" si="42"/>
        <v>0</v>
      </c>
      <c r="V152" s="96">
        <f t="shared" ref="V152" si="52">N152/960*P152</f>
        <v>209582.71367187516</v>
      </c>
      <c r="W152" s="96">
        <f t="shared" si="44"/>
        <v>209582.71367187516</v>
      </c>
      <c r="X152" s="102"/>
      <c r="Y152" s="67"/>
      <c r="Z152" s="96"/>
      <c r="AA152" s="67"/>
      <c r="AB152" s="67"/>
      <c r="AC152" s="67"/>
      <c r="AD152" s="67"/>
      <c r="AE152" s="67"/>
      <c r="AF152" s="96"/>
      <c r="AG152" s="102">
        <f>Z152+AC152+AF152</f>
        <v>0</v>
      </c>
      <c r="AH152" s="102">
        <f t="shared" si="35"/>
        <v>209582.71367187516</v>
      </c>
      <c r="AI152" s="102">
        <f t="shared" si="48"/>
        <v>20958.271367187517</v>
      </c>
      <c r="AJ152" s="96">
        <f t="shared" si="50"/>
        <v>230540.98503906268</v>
      </c>
    </row>
    <row r="153" spans="2:37" s="49" customFormat="1" ht="20.25" x14ac:dyDescent="0.2">
      <c r="B153" s="1"/>
      <c r="C153" s="63"/>
      <c r="D153" s="63" t="s">
        <v>33</v>
      </c>
      <c r="E153" s="64"/>
      <c r="F153" s="89"/>
      <c r="G153" s="89"/>
      <c r="H153" s="64"/>
      <c r="I153" s="64"/>
      <c r="J153" s="64"/>
      <c r="K153" s="64"/>
      <c r="L153" s="64"/>
      <c r="M153" s="65"/>
      <c r="N153" s="65"/>
      <c r="O153" s="90">
        <f t="shared" ref="O153:W153" si="53">SUM(O15:O152)</f>
        <v>90318</v>
      </c>
      <c r="P153" s="90">
        <f t="shared" si="53"/>
        <v>36351</v>
      </c>
      <c r="Q153" s="90">
        <f t="shared" si="53"/>
        <v>124959</v>
      </c>
      <c r="R153" s="90">
        <f t="shared" si="53"/>
        <v>125.39444444444443</v>
      </c>
      <c r="S153" s="90">
        <f t="shared" si="53"/>
        <v>37.865624999999994</v>
      </c>
      <c r="T153" s="90">
        <f t="shared" si="53"/>
        <v>163.26006944444441</v>
      </c>
      <c r="U153" s="91">
        <f t="shared" si="53"/>
        <v>2700522.4431979163</v>
      </c>
      <c r="V153" s="91">
        <f t="shared" si="53"/>
        <v>655553.01267187519</v>
      </c>
      <c r="W153" s="91">
        <f t="shared" si="53"/>
        <v>3356075.455869792</v>
      </c>
      <c r="X153" s="91"/>
      <c r="Y153" s="91"/>
      <c r="Z153" s="91"/>
      <c r="AA153" s="91"/>
      <c r="AB153" s="91"/>
      <c r="AC153" s="91"/>
      <c r="AD153" s="91"/>
      <c r="AE153" s="91"/>
      <c r="AF153" s="91"/>
      <c r="AG153" s="91">
        <f t="shared" ref="AG153:AJ153" si="54">SUM(AG15:AG152)</f>
        <v>0</v>
      </c>
      <c r="AH153" s="91">
        <f t="shared" si="54"/>
        <v>3356075.455869792</v>
      </c>
      <c r="AI153" s="91">
        <f t="shared" si="54"/>
        <v>328666.88050364587</v>
      </c>
      <c r="AJ153" s="91">
        <f t="shared" si="54"/>
        <v>3684742.3363734377</v>
      </c>
    </row>
    <row r="154" spans="2:37" s="49" customFormat="1" ht="18.75" x14ac:dyDescent="0.3">
      <c r="B154" s="6"/>
      <c r="C154" s="12" t="s">
        <v>94</v>
      </c>
      <c r="D154" s="12"/>
      <c r="E154" s="60"/>
      <c r="F154" s="84"/>
      <c r="G154" s="85" t="s">
        <v>102</v>
      </c>
      <c r="H154" s="61"/>
      <c r="I154" s="6"/>
      <c r="J154" s="6"/>
      <c r="K154" s="6"/>
      <c r="L154" s="6"/>
      <c r="M154" s="11"/>
      <c r="N154" s="11"/>
      <c r="O154" s="21"/>
      <c r="P154" s="21"/>
      <c r="Q154" s="21"/>
      <c r="R154" s="21"/>
      <c r="S154" s="21"/>
      <c r="T154" s="21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</row>
    <row r="155" spans="2:37" s="49" customFormat="1" ht="18.75" x14ac:dyDescent="0.3">
      <c r="B155" s="6"/>
      <c r="C155" s="12" t="s">
        <v>92</v>
      </c>
      <c r="D155" s="12"/>
      <c r="E155" s="60"/>
      <c r="F155" s="84"/>
      <c r="G155" s="86" t="s">
        <v>93</v>
      </c>
      <c r="H155" s="62"/>
      <c r="I155" s="6"/>
      <c r="J155" s="6"/>
      <c r="K155" s="6"/>
      <c r="L155" s="6"/>
      <c r="M155" s="11"/>
      <c r="N155" s="11"/>
      <c r="O155" s="21"/>
      <c r="P155" s="21"/>
      <c r="Q155" s="21"/>
      <c r="R155" s="21"/>
      <c r="S155" s="21"/>
      <c r="T155" s="21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</row>
    <row r="156" spans="2:37" s="24" customFormat="1" ht="18" customHeight="1" x14ac:dyDescent="0.3">
      <c r="B156" s="7"/>
      <c r="C156" s="12" t="s">
        <v>35</v>
      </c>
      <c r="D156" s="12"/>
      <c r="E156" s="60"/>
      <c r="F156" s="84"/>
      <c r="G156" s="86" t="s">
        <v>111</v>
      </c>
      <c r="H156" s="62"/>
      <c r="I156" s="7"/>
      <c r="J156" s="7"/>
      <c r="K156" s="7"/>
      <c r="L156" s="7"/>
      <c r="M156" s="7"/>
      <c r="N156" s="10"/>
      <c r="O156" s="14">
        <f>O157-O153</f>
        <v>0</v>
      </c>
      <c r="P156" s="14">
        <f>P157-P153</f>
        <v>0</v>
      </c>
      <c r="Q156" s="15"/>
      <c r="R156" s="16"/>
      <c r="S156" s="16"/>
      <c r="T156" s="16"/>
      <c r="U156" s="17"/>
      <c r="V156" s="17"/>
      <c r="W156" s="17"/>
      <c r="X156" s="7"/>
      <c r="Y156" s="7"/>
      <c r="Z156" s="17"/>
      <c r="AA156" s="7"/>
      <c r="AB156" s="7"/>
      <c r="AC156" s="7"/>
      <c r="AD156" s="7"/>
      <c r="AE156" s="7"/>
      <c r="AF156" s="17"/>
      <c r="AG156" s="18"/>
      <c r="AH156" s="18"/>
      <c r="AI156" s="18"/>
      <c r="AJ156" s="17"/>
      <c r="AK156" s="30"/>
    </row>
    <row r="157" spans="2:37" s="24" customFormat="1" ht="17.25" customHeight="1" x14ac:dyDescent="0.3">
      <c r="B157" s="7"/>
      <c r="C157" s="12" t="s">
        <v>91</v>
      </c>
      <c r="D157" s="12"/>
      <c r="E157" s="60"/>
      <c r="F157" s="84"/>
      <c r="G157" s="86" t="s">
        <v>257</v>
      </c>
      <c r="H157" s="62"/>
      <c r="I157" s="7"/>
      <c r="J157" s="7"/>
      <c r="K157" s="7"/>
      <c r="L157" s="7"/>
      <c r="M157" s="7"/>
      <c r="N157" s="10"/>
      <c r="O157" s="14">
        <v>90318</v>
      </c>
      <c r="P157" s="14">
        <v>36351</v>
      </c>
      <c r="Q157" s="15"/>
      <c r="R157" s="16"/>
      <c r="S157" s="16"/>
      <c r="T157" s="16"/>
      <c r="U157" s="17"/>
      <c r="V157" s="17"/>
      <c r="W157" s="17"/>
      <c r="X157" s="7"/>
      <c r="Y157" s="7"/>
      <c r="Z157" s="17"/>
      <c r="AA157" s="7"/>
      <c r="AB157" s="7"/>
      <c r="AC157" s="7"/>
      <c r="AD157" s="7"/>
      <c r="AE157" s="7"/>
      <c r="AF157" s="17"/>
      <c r="AG157" s="18"/>
      <c r="AH157" s="19"/>
      <c r="AI157" s="19">
        <f>AJ153+2232805</f>
        <v>5917547.3363734372</v>
      </c>
      <c r="AJ157" s="20"/>
      <c r="AK157" s="30"/>
    </row>
    <row r="158" spans="2:37" s="24" customFormat="1" x14ac:dyDescent="0.25">
      <c r="B158" s="43"/>
      <c r="C158" s="42"/>
      <c r="D158" s="42"/>
      <c r="E158" s="43"/>
      <c r="F158" s="43"/>
      <c r="G158" s="43"/>
      <c r="H158" s="43"/>
      <c r="I158" s="44"/>
      <c r="J158" s="7"/>
      <c r="K158" s="43"/>
      <c r="L158" s="43"/>
      <c r="M158" s="43"/>
      <c r="N158" s="54"/>
      <c r="O158" s="45"/>
      <c r="P158" s="45"/>
      <c r="Q158" s="46"/>
      <c r="R158" s="55"/>
      <c r="S158" s="55"/>
      <c r="T158" s="55"/>
      <c r="U158" s="37"/>
      <c r="V158" s="37"/>
      <c r="W158" s="37"/>
      <c r="X158" s="43"/>
      <c r="Y158" s="43"/>
      <c r="Z158" s="37"/>
      <c r="AA158" s="43"/>
      <c r="AB158" s="43"/>
      <c r="AC158" s="43"/>
      <c r="AD158" s="43"/>
      <c r="AE158" s="43"/>
      <c r="AF158" s="37"/>
      <c r="AG158" s="56"/>
      <c r="AH158" s="56"/>
      <c r="AI158" s="56"/>
      <c r="AJ158" s="37"/>
      <c r="AK158" s="30"/>
    </row>
    <row r="159" spans="2:37" s="24" customFormat="1" x14ac:dyDescent="0.25">
      <c r="B159" s="43"/>
      <c r="C159" s="42"/>
      <c r="D159" s="42"/>
      <c r="E159" s="43"/>
      <c r="F159" s="43"/>
      <c r="G159" s="43"/>
      <c r="H159" s="43"/>
      <c r="I159" s="44"/>
      <c r="J159" s="7"/>
      <c r="K159" s="43"/>
      <c r="L159" s="43"/>
      <c r="M159" s="43"/>
      <c r="N159" s="54"/>
      <c r="O159" s="45"/>
      <c r="P159" s="45"/>
      <c r="Q159" s="46"/>
      <c r="R159" s="55"/>
      <c r="S159" s="55"/>
      <c r="T159" s="55"/>
      <c r="U159" s="37"/>
      <c r="V159" s="37"/>
      <c r="W159" s="37"/>
      <c r="X159" s="43"/>
      <c r="Y159" s="43"/>
      <c r="Z159" s="37"/>
      <c r="AA159" s="43"/>
      <c r="AB159" s="43"/>
      <c r="AC159" s="43"/>
      <c r="AD159" s="43"/>
      <c r="AE159" s="43"/>
      <c r="AF159" s="37"/>
      <c r="AG159" s="56"/>
      <c r="AH159" s="56"/>
      <c r="AI159" s="56"/>
      <c r="AJ159" s="37"/>
      <c r="AK159" s="30"/>
    </row>
    <row r="160" spans="2:37" s="24" customFormat="1" x14ac:dyDescent="0.25">
      <c r="B160" s="43"/>
      <c r="C160" s="42"/>
      <c r="D160" s="42"/>
      <c r="E160" s="43"/>
      <c r="F160" s="43"/>
      <c r="G160" s="43"/>
      <c r="H160" s="43"/>
      <c r="I160" s="44"/>
      <c r="J160" s="7"/>
      <c r="K160" s="43"/>
      <c r="L160" s="43"/>
      <c r="M160" s="43"/>
      <c r="N160" s="57"/>
      <c r="O160" s="45"/>
      <c r="P160" s="45"/>
      <c r="Q160" s="46"/>
      <c r="R160" s="55"/>
      <c r="S160" s="55"/>
      <c r="T160" s="55"/>
      <c r="U160" s="37"/>
      <c r="V160" s="37"/>
      <c r="W160" s="37"/>
      <c r="X160" s="43"/>
      <c r="Y160" s="43"/>
      <c r="Z160" s="37"/>
      <c r="AA160" s="43"/>
      <c r="AB160" s="43"/>
      <c r="AC160" s="43"/>
      <c r="AD160" s="43"/>
      <c r="AE160" s="43"/>
      <c r="AF160" s="37"/>
      <c r="AG160" s="56"/>
      <c r="AH160" s="56"/>
      <c r="AI160" s="56"/>
      <c r="AJ160" s="37"/>
      <c r="AK160" s="30"/>
    </row>
    <row r="161" spans="2:37" s="24" customFormat="1" x14ac:dyDescent="0.25">
      <c r="B161" s="43"/>
      <c r="C161" s="42"/>
      <c r="D161" s="42"/>
      <c r="E161" s="43"/>
      <c r="F161" s="43"/>
      <c r="G161" s="43"/>
      <c r="H161" s="43"/>
      <c r="I161" s="44"/>
      <c r="J161" s="7"/>
      <c r="K161" s="43"/>
      <c r="L161" s="43"/>
      <c r="M161" s="43"/>
      <c r="N161" s="54"/>
      <c r="O161" s="45"/>
      <c r="P161" s="45"/>
      <c r="Q161" s="46"/>
      <c r="R161" s="55"/>
      <c r="S161" s="55"/>
      <c r="T161" s="55"/>
      <c r="U161" s="37"/>
      <c r="V161" s="37"/>
      <c r="W161" s="37"/>
      <c r="X161" s="43"/>
      <c r="Y161" s="43"/>
      <c r="Z161" s="37"/>
      <c r="AA161" s="43"/>
      <c r="AB161" s="43"/>
      <c r="AC161" s="43"/>
      <c r="AD161" s="43"/>
      <c r="AE161" s="43"/>
      <c r="AF161" s="37"/>
      <c r="AG161" s="56"/>
      <c r="AH161" s="56"/>
      <c r="AI161" s="56"/>
      <c r="AJ161" s="37"/>
      <c r="AK161" s="30"/>
    </row>
    <row r="162" spans="2:37" s="24" customFormat="1" x14ac:dyDescent="0.25">
      <c r="B162" s="43"/>
      <c r="C162" s="42"/>
      <c r="D162" s="42"/>
      <c r="E162" s="43"/>
      <c r="F162" s="43"/>
      <c r="G162" s="43"/>
      <c r="H162" s="43"/>
      <c r="I162" s="44"/>
      <c r="J162" s="7"/>
      <c r="K162" s="43"/>
      <c r="L162" s="43"/>
      <c r="M162" s="43"/>
      <c r="N162" s="54"/>
      <c r="O162" s="45"/>
      <c r="P162" s="45"/>
      <c r="Q162" s="46"/>
      <c r="R162" s="55"/>
      <c r="S162" s="55"/>
      <c r="T162" s="55"/>
      <c r="U162" s="37"/>
      <c r="V162" s="37"/>
      <c r="W162" s="37"/>
      <c r="X162" s="43"/>
      <c r="Y162" s="43"/>
      <c r="Z162" s="37"/>
      <c r="AA162" s="43"/>
      <c r="AB162" s="43"/>
      <c r="AC162" s="43"/>
      <c r="AD162" s="43"/>
      <c r="AE162" s="43"/>
      <c r="AF162" s="37"/>
      <c r="AG162" s="56"/>
      <c r="AH162" s="56"/>
      <c r="AI162" s="56"/>
      <c r="AJ162" s="37"/>
      <c r="AK162" s="30"/>
    </row>
    <row r="163" spans="2:37" s="24" customFormat="1" x14ac:dyDescent="0.25">
      <c r="B163" s="43"/>
      <c r="C163" s="42"/>
      <c r="D163" s="42"/>
      <c r="E163" s="43"/>
      <c r="F163" s="43"/>
      <c r="G163" s="43"/>
      <c r="H163" s="43"/>
      <c r="I163" s="44"/>
      <c r="J163" s="44"/>
      <c r="K163" s="43"/>
      <c r="L163" s="43"/>
      <c r="M163" s="43"/>
      <c r="N163" s="54"/>
      <c r="O163" s="45"/>
      <c r="P163" s="45"/>
      <c r="Q163" s="46"/>
      <c r="R163" s="55"/>
      <c r="S163" s="55"/>
      <c r="T163" s="55"/>
      <c r="U163" s="37"/>
      <c r="V163" s="37"/>
      <c r="W163" s="37"/>
      <c r="X163" s="43"/>
      <c r="Y163" s="43"/>
      <c r="Z163" s="37"/>
      <c r="AA163" s="43"/>
      <c r="AB163" s="43"/>
      <c r="AC163" s="43"/>
      <c r="AD163" s="43"/>
      <c r="AE163" s="43"/>
      <c r="AF163" s="37"/>
      <c r="AG163" s="56"/>
      <c r="AH163" s="56"/>
      <c r="AI163" s="56"/>
      <c r="AJ163" s="37"/>
      <c r="AK163" s="30"/>
    </row>
    <row r="164" spans="2:37" s="24" customFormat="1" x14ac:dyDescent="0.25">
      <c r="B164" s="43"/>
      <c r="C164" s="42"/>
      <c r="D164" s="42"/>
      <c r="E164" s="43"/>
      <c r="F164" s="43"/>
      <c r="G164" s="43"/>
      <c r="H164" s="43"/>
      <c r="I164" s="44"/>
      <c r="J164" s="44"/>
      <c r="K164" s="43"/>
      <c r="L164" s="43"/>
      <c r="M164" s="43"/>
      <c r="N164" s="54"/>
      <c r="O164" s="45"/>
      <c r="P164" s="45"/>
      <c r="Q164" s="46"/>
      <c r="R164" s="55"/>
      <c r="S164" s="55"/>
      <c r="T164" s="55"/>
      <c r="U164" s="37"/>
      <c r="V164" s="37"/>
      <c r="W164" s="37"/>
      <c r="X164" s="43"/>
      <c r="Y164" s="43"/>
      <c r="Z164" s="37"/>
      <c r="AA164" s="43"/>
      <c r="AB164" s="43"/>
      <c r="AC164" s="43"/>
      <c r="AD164" s="43"/>
      <c r="AE164" s="43"/>
      <c r="AF164" s="37"/>
      <c r="AG164" s="56"/>
      <c r="AH164" s="56"/>
      <c r="AI164" s="56"/>
      <c r="AJ164" s="37"/>
      <c r="AK164" s="30"/>
    </row>
    <row r="165" spans="2:37" s="24" customFormat="1" x14ac:dyDescent="0.25">
      <c r="B165" s="43"/>
      <c r="C165" s="42"/>
      <c r="D165" s="42"/>
      <c r="E165" s="43"/>
      <c r="F165" s="43"/>
      <c r="G165" s="43"/>
      <c r="H165" s="43"/>
      <c r="I165" s="44"/>
      <c r="J165" s="44"/>
      <c r="K165" s="43"/>
      <c r="L165" s="43"/>
      <c r="M165" s="43"/>
      <c r="N165" s="54"/>
      <c r="O165" s="45"/>
      <c r="P165" s="45"/>
      <c r="Q165" s="46"/>
      <c r="R165" s="55"/>
      <c r="S165" s="55"/>
      <c r="T165" s="55"/>
      <c r="U165" s="37"/>
      <c r="V165" s="37"/>
      <c r="W165" s="37"/>
      <c r="X165" s="43"/>
      <c r="Y165" s="43"/>
      <c r="Z165" s="37"/>
      <c r="AA165" s="43"/>
      <c r="AB165" s="43"/>
      <c r="AC165" s="43"/>
      <c r="AD165" s="43"/>
      <c r="AE165" s="43"/>
      <c r="AF165" s="37"/>
      <c r="AG165" s="56"/>
      <c r="AH165" s="56"/>
      <c r="AI165" s="56"/>
      <c r="AJ165" s="37"/>
      <c r="AK165" s="30"/>
    </row>
    <row r="166" spans="2:37" s="24" customFormat="1" x14ac:dyDescent="0.25">
      <c r="B166" s="43"/>
      <c r="C166" s="42"/>
      <c r="D166" s="42"/>
      <c r="E166" s="43"/>
      <c r="F166" s="43"/>
      <c r="G166" s="43"/>
      <c r="H166" s="43"/>
      <c r="I166" s="44"/>
      <c r="J166" s="44"/>
      <c r="K166" s="43"/>
      <c r="L166" s="43"/>
      <c r="M166" s="43"/>
      <c r="N166" s="54"/>
      <c r="O166" s="45"/>
      <c r="P166" s="45"/>
      <c r="Q166" s="46"/>
      <c r="R166" s="55"/>
      <c r="S166" s="55"/>
      <c r="T166" s="55"/>
      <c r="U166" s="37"/>
      <c r="V166" s="37"/>
      <c r="W166" s="37"/>
      <c r="X166" s="43"/>
      <c r="Y166" s="43"/>
      <c r="Z166" s="37"/>
      <c r="AA166" s="43"/>
      <c r="AB166" s="43"/>
      <c r="AC166" s="43"/>
      <c r="AD166" s="43"/>
      <c r="AE166" s="43"/>
      <c r="AF166" s="37"/>
      <c r="AG166" s="56"/>
      <c r="AH166" s="56"/>
      <c r="AI166" s="56"/>
      <c r="AJ166" s="37"/>
      <c r="AK166" s="30"/>
    </row>
    <row r="167" spans="2:37" s="24" customFormat="1" x14ac:dyDescent="0.25">
      <c r="B167" s="43"/>
      <c r="C167" s="42"/>
      <c r="D167" s="42"/>
      <c r="E167" s="43"/>
      <c r="F167" s="43"/>
      <c r="G167" s="43"/>
      <c r="H167" s="43"/>
      <c r="I167" s="44"/>
      <c r="J167" s="44"/>
      <c r="K167" s="43"/>
      <c r="L167" s="43"/>
      <c r="M167" s="43"/>
      <c r="N167" s="57"/>
      <c r="O167" s="45"/>
      <c r="P167" s="45"/>
      <c r="Q167" s="46"/>
      <c r="R167" s="55"/>
      <c r="S167" s="55"/>
      <c r="T167" s="55"/>
      <c r="U167" s="37"/>
      <c r="V167" s="37"/>
      <c r="W167" s="37"/>
      <c r="X167" s="43"/>
      <c r="Y167" s="43"/>
      <c r="Z167" s="37"/>
      <c r="AA167" s="43"/>
      <c r="AB167" s="43"/>
      <c r="AC167" s="43"/>
      <c r="AD167" s="43"/>
      <c r="AE167" s="43"/>
      <c r="AF167" s="37"/>
      <c r="AG167" s="56"/>
      <c r="AH167" s="56"/>
      <c r="AI167" s="56"/>
      <c r="AJ167" s="37"/>
      <c r="AK167" s="30"/>
    </row>
    <row r="168" spans="2:37" s="24" customFormat="1" x14ac:dyDescent="0.25">
      <c r="B168" s="43"/>
      <c r="C168" s="42"/>
      <c r="D168" s="42"/>
      <c r="E168" s="43"/>
      <c r="F168" s="43"/>
      <c r="G168" s="43"/>
      <c r="H168" s="43"/>
      <c r="I168" s="44"/>
      <c r="J168" s="44"/>
      <c r="K168" s="43"/>
      <c r="L168" s="43"/>
      <c r="M168" s="43"/>
      <c r="N168" s="54"/>
      <c r="O168" s="45"/>
      <c r="P168" s="45"/>
      <c r="Q168" s="46"/>
      <c r="R168" s="55"/>
      <c r="S168" s="55"/>
      <c r="T168" s="55"/>
      <c r="U168" s="37"/>
      <c r="V168" s="37"/>
      <c r="W168" s="37"/>
      <c r="X168" s="43"/>
      <c r="Y168" s="43"/>
      <c r="Z168" s="37"/>
      <c r="AA168" s="43"/>
      <c r="AB168" s="43"/>
      <c r="AC168" s="43"/>
      <c r="AD168" s="43"/>
      <c r="AE168" s="43"/>
      <c r="AF168" s="37"/>
      <c r="AG168" s="56"/>
      <c r="AH168" s="56"/>
      <c r="AI168" s="56"/>
      <c r="AJ168" s="37"/>
      <c r="AK168" s="30"/>
    </row>
    <row r="169" spans="2:37" s="24" customFormat="1" x14ac:dyDescent="0.25">
      <c r="B169" s="43"/>
      <c r="C169" s="42"/>
      <c r="D169" s="42"/>
      <c r="E169" s="43"/>
      <c r="F169" s="43"/>
      <c r="G169" s="43"/>
      <c r="H169" s="43"/>
      <c r="I169" s="44"/>
      <c r="J169" s="44"/>
      <c r="K169" s="43"/>
      <c r="L169" s="43"/>
      <c r="M169" s="43"/>
      <c r="N169" s="54"/>
      <c r="O169" s="45"/>
      <c r="P169" s="45"/>
      <c r="Q169" s="46"/>
      <c r="R169" s="55"/>
      <c r="S169" s="55"/>
      <c r="T169" s="55"/>
      <c r="U169" s="37"/>
      <c r="V169" s="37"/>
      <c r="W169" s="37"/>
      <c r="X169" s="43"/>
      <c r="Y169" s="43"/>
      <c r="Z169" s="37"/>
      <c r="AA169" s="43"/>
      <c r="AB169" s="43"/>
      <c r="AC169" s="43"/>
      <c r="AD169" s="43"/>
      <c r="AE169" s="43"/>
      <c r="AF169" s="37"/>
      <c r="AG169" s="56"/>
      <c r="AH169" s="56"/>
      <c r="AI169" s="56"/>
      <c r="AJ169" s="37"/>
      <c r="AK169" s="30"/>
    </row>
    <row r="170" spans="2:37" s="24" customFormat="1" x14ac:dyDescent="0.25">
      <c r="B170" s="43"/>
      <c r="C170" s="42"/>
      <c r="D170" s="42"/>
      <c r="E170" s="43"/>
      <c r="F170" s="43"/>
      <c r="G170" s="43"/>
      <c r="H170" s="43"/>
      <c r="I170" s="44"/>
      <c r="J170" s="44"/>
      <c r="K170" s="43"/>
      <c r="L170" s="43"/>
      <c r="M170" s="43"/>
      <c r="N170" s="54"/>
      <c r="O170" s="45"/>
      <c r="P170" s="45"/>
      <c r="Q170" s="46"/>
      <c r="R170" s="55"/>
      <c r="S170" s="55"/>
      <c r="T170" s="55"/>
      <c r="U170" s="37"/>
      <c r="V170" s="37"/>
      <c r="W170" s="37"/>
      <c r="X170" s="43"/>
      <c r="Y170" s="43"/>
      <c r="Z170" s="37"/>
      <c r="AA170" s="43"/>
      <c r="AB170" s="43"/>
      <c r="AC170" s="43"/>
      <c r="AD170" s="43"/>
      <c r="AE170" s="43"/>
      <c r="AF170" s="37"/>
      <c r="AG170" s="56"/>
      <c r="AH170" s="56"/>
      <c r="AI170" s="56"/>
      <c r="AJ170" s="37"/>
      <c r="AK170" s="30"/>
    </row>
    <row r="171" spans="2:37" s="24" customFormat="1" x14ac:dyDescent="0.25">
      <c r="B171" s="43"/>
      <c r="C171" s="42"/>
      <c r="D171" s="9"/>
      <c r="E171" s="9"/>
      <c r="F171" s="43"/>
      <c r="G171" s="43"/>
      <c r="H171" s="43"/>
      <c r="I171" s="44"/>
      <c r="J171" s="44"/>
      <c r="K171" s="43"/>
      <c r="L171" s="43"/>
      <c r="M171" s="43"/>
      <c r="N171" s="54"/>
      <c r="O171" s="45"/>
      <c r="P171" s="45"/>
      <c r="Q171" s="46"/>
      <c r="R171" s="55"/>
      <c r="S171" s="55"/>
      <c r="T171" s="55"/>
      <c r="U171" s="37"/>
      <c r="V171" s="37"/>
      <c r="W171" s="37"/>
      <c r="X171" s="43"/>
      <c r="Y171" s="43"/>
      <c r="Z171" s="37"/>
      <c r="AA171" s="43"/>
      <c r="AB171" s="43"/>
      <c r="AC171" s="43"/>
      <c r="AD171" s="43"/>
      <c r="AE171" s="43"/>
      <c r="AF171" s="37"/>
      <c r="AG171" s="56"/>
      <c r="AH171" s="56"/>
      <c r="AI171" s="56"/>
      <c r="AJ171" s="37"/>
      <c r="AK171" s="30"/>
    </row>
    <row r="172" spans="2:37" s="24" customFormat="1" x14ac:dyDescent="0.25">
      <c r="B172" s="43"/>
      <c r="C172" s="42"/>
      <c r="D172" s="42"/>
      <c r="E172" s="43"/>
      <c r="F172" s="43"/>
      <c r="G172" s="43"/>
      <c r="H172" s="43"/>
      <c r="I172" s="44"/>
      <c r="J172" s="44"/>
      <c r="K172" s="43"/>
      <c r="L172" s="43"/>
      <c r="M172" s="43"/>
      <c r="N172" s="54"/>
      <c r="O172" s="45"/>
      <c r="P172" s="45"/>
      <c r="Q172" s="46"/>
      <c r="R172" s="55"/>
      <c r="S172" s="55"/>
      <c r="T172" s="55"/>
      <c r="U172" s="37"/>
      <c r="V172" s="37"/>
      <c r="W172" s="37"/>
      <c r="X172" s="43"/>
      <c r="Y172" s="43"/>
      <c r="Z172" s="37"/>
      <c r="AA172" s="43"/>
      <c r="AB172" s="43"/>
      <c r="AC172" s="43"/>
      <c r="AD172" s="43"/>
      <c r="AE172" s="43"/>
      <c r="AF172" s="37"/>
      <c r="AG172" s="56"/>
      <c r="AH172" s="56"/>
      <c r="AI172" s="56"/>
      <c r="AJ172" s="37"/>
      <c r="AK172" s="30"/>
    </row>
    <row r="173" spans="2:37" s="24" customFormat="1" x14ac:dyDescent="0.25">
      <c r="B173" s="43"/>
      <c r="C173" s="42"/>
      <c r="D173" s="42"/>
      <c r="E173" s="43"/>
      <c r="F173" s="43"/>
      <c r="G173" s="43"/>
      <c r="H173" s="43"/>
      <c r="I173" s="44"/>
      <c r="J173" s="44"/>
      <c r="K173" s="43"/>
      <c r="L173" s="43"/>
      <c r="M173" s="43"/>
      <c r="N173" s="54"/>
      <c r="O173" s="45"/>
      <c r="P173" s="45"/>
      <c r="Q173" s="46"/>
      <c r="R173" s="55"/>
      <c r="S173" s="55"/>
      <c r="T173" s="55"/>
      <c r="U173" s="37"/>
      <c r="V173" s="37"/>
      <c r="W173" s="37"/>
      <c r="X173" s="43"/>
      <c r="Y173" s="43"/>
      <c r="Z173" s="37"/>
      <c r="AA173" s="43"/>
      <c r="AB173" s="43"/>
      <c r="AC173" s="43"/>
      <c r="AD173" s="43"/>
      <c r="AE173" s="43"/>
      <c r="AF173" s="37"/>
      <c r="AG173" s="56"/>
      <c r="AH173" s="56"/>
      <c r="AI173" s="56"/>
      <c r="AJ173" s="37"/>
      <c r="AK173" s="30"/>
    </row>
    <row r="174" spans="2:37" s="24" customFormat="1" x14ac:dyDescent="0.25">
      <c r="B174" s="43"/>
      <c r="C174" s="42"/>
      <c r="D174" s="42"/>
      <c r="E174" s="43"/>
      <c r="F174" s="43"/>
      <c r="G174" s="43"/>
      <c r="H174" s="43"/>
      <c r="I174" s="44"/>
      <c r="J174" s="44"/>
      <c r="K174" s="43"/>
      <c r="L174" s="43"/>
      <c r="M174" s="43"/>
      <c r="N174" s="54"/>
      <c r="O174" s="45"/>
      <c r="P174" s="45"/>
      <c r="Q174" s="46"/>
      <c r="R174" s="55"/>
      <c r="S174" s="55"/>
      <c r="T174" s="55"/>
      <c r="U174" s="37"/>
      <c r="V174" s="37"/>
      <c r="W174" s="37"/>
      <c r="X174" s="43"/>
      <c r="Y174" s="43"/>
      <c r="Z174" s="37"/>
      <c r="AA174" s="43"/>
      <c r="AB174" s="43"/>
      <c r="AC174" s="43"/>
      <c r="AD174" s="43"/>
      <c r="AE174" s="43"/>
      <c r="AF174" s="37"/>
      <c r="AG174" s="56"/>
      <c r="AH174" s="56"/>
      <c r="AI174" s="56"/>
      <c r="AJ174" s="37"/>
      <c r="AK174" s="30"/>
    </row>
    <row r="175" spans="2:37" s="24" customFormat="1" x14ac:dyDescent="0.25">
      <c r="B175" s="43"/>
      <c r="C175" s="42"/>
      <c r="D175" s="9"/>
      <c r="E175" s="9"/>
      <c r="F175" s="43"/>
      <c r="G175" s="43"/>
      <c r="H175" s="43"/>
      <c r="I175" s="44"/>
      <c r="J175" s="44"/>
      <c r="K175" s="43"/>
      <c r="L175" s="43"/>
      <c r="M175" s="43"/>
      <c r="N175" s="54"/>
      <c r="O175" s="45"/>
      <c r="P175" s="45"/>
      <c r="Q175" s="46"/>
      <c r="R175" s="55"/>
      <c r="S175" s="55"/>
      <c r="T175" s="55"/>
      <c r="U175" s="37"/>
      <c r="V175" s="37"/>
      <c r="W175" s="37"/>
      <c r="X175" s="43"/>
      <c r="Y175" s="43"/>
      <c r="Z175" s="37"/>
      <c r="AA175" s="43"/>
      <c r="AB175" s="43"/>
      <c r="AC175" s="43"/>
      <c r="AD175" s="43"/>
      <c r="AE175" s="43"/>
      <c r="AF175" s="37"/>
      <c r="AG175" s="56"/>
      <c r="AH175" s="56"/>
      <c r="AI175" s="56"/>
      <c r="AJ175" s="37"/>
      <c r="AK175" s="30"/>
    </row>
    <row r="176" spans="2:37" s="24" customFormat="1" x14ac:dyDescent="0.25">
      <c r="B176" s="43"/>
      <c r="C176" s="42"/>
      <c r="D176" s="42"/>
      <c r="E176" s="43"/>
      <c r="F176" s="43"/>
      <c r="G176" s="43"/>
      <c r="H176" s="43"/>
      <c r="I176" s="44"/>
      <c r="J176" s="44"/>
      <c r="K176" s="43"/>
      <c r="L176" s="43"/>
      <c r="M176" s="43"/>
      <c r="N176" s="54"/>
      <c r="O176" s="45"/>
      <c r="P176" s="45"/>
      <c r="Q176" s="46"/>
      <c r="R176" s="55"/>
      <c r="S176" s="55"/>
      <c r="T176" s="55"/>
      <c r="U176" s="37"/>
      <c r="V176" s="37"/>
      <c r="W176" s="37"/>
      <c r="X176" s="43"/>
      <c r="Y176" s="43"/>
      <c r="Z176" s="37"/>
      <c r="AA176" s="43"/>
      <c r="AB176" s="43"/>
      <c r="AC176" s="43"/>
      <c r="AD176" s="43"/>
      <c r="AE176" s="43"/>
      <c r="AF176" s="37"/>
      <c r="AG176" s="56"/>
      <c r="AH176" s="56"/>
      <c r="AI176" s="56"/>
      <c r="AJ176" s="37"/>
      <c r="AK176" s="30"/>
    </row>
    <row r="177" spans="2:37" s="24" customFormat="1" x14ac:dyDescent="0.25">
      <c r="B177" s="43"/>
      <c r="C177" s="42"/>
      <c r="D177" s="42"/>
      <c r="E177" s="43"/>
      <c r="F177" s="43"/>
      <c r="G177" s="43"/>
      <c r="H177" s="43"/>
      <c r="I177" s="44"/>
      <c r="J177" s="44"/>
      <c r="K177" s="43"/>
      <c r="L177" s="43"/>
      <c r="M177" s="43"/>
      <c r="N177" s="54"/>
      <c r="O177" s="45"/>
      <c r="P177" s="45"/>
      <c r="Q177" s="46"/>
      <c r="R177" s="55"/>
      <c r="S177" s="55"/>
      <c r="T177" s="55"/>
      <c r="U177" s="37"/>
      <c r="V177" s="37"/>
      <c r="W177" s="37"/>
      <c r="X177" s="43"/>
      <c r="Y177" s="43"/>
      <c r="Z177" s="37"/>
      <c r="AA177" s="43"/>
      <c r="AB177" s="43"/>
      <c r="AC177" s="43"/>
      <c r="AD177" s="43"/>
      <c r="AE177" s="43"/>
      <c r="AF177" s="37"/>
      <c r="AG177" s="56"/>
      <c r="AH177" s="56"/>
      <c r="AI177" s="56"/>
      <c r="AJ177" s="37"/>
      <c r="AK177" s="30"/>
    </row>
    <row r="178" spans="2:37" s="24" customFormat="1" x14ac:dyDescent="0.25">
      <c r="B178" s="43"/>
      <c r="C178" s="42"/>
      <c r="D178" s="42"/>
      <c r="E178" s="43"/>
      <c r="F178" s="43"/>
      <c r="G178" s="43"/>
      <c r="H178" s="43"/>
      <c r="I178" s="44"/>
      <c r="J178" s="44"/>
      <c r="K178" s="43"/>
      <c r="L178" s="43"/>
      <c r="M178" s="43"/>
      <c r="N178" s="54"/>
      <c r="O178" s="45"/>
      <c r="P178" s="45"/>
      <c r="Q178" s="46"/>
      <c r="R178" s="55"/>
      <c r="S178" s="55"/>
      <c r="T178" s="55"/>
      <c r="U178" s="37"/>
      <c r="V178" s="37"/>
      <c r="W178" s="37"/>
      <c r="X178" s="43"/>
      <c r="Y178" s="43"/>
      <c r="Z178" s="37"/>
      <c r="AA178" s="43"/>
      <c r="AB178" s="43"/>
      <c r="AC178" s="43"/>
      <c r="AD178" s="43"/>
      <c r="AE178" s="43"/>
      <c r="AF178" s="37"/>
      <c r="AG178" s="56"/>
      <c r="AH178" s="56"/>
      <c r="AI178" s="56"/>
      <c r="AJ178" s="37"/>
      <c r="AK178" s="30"/>
    </row>
    <row r="179" spans="2:37" s="24" customFormat="1" x14ac:dyDescent="0.25">
      <c r="B179" s="43"/>
      <c r="C179" s="42"/>
      <c r="D179" s="42"/>
      <c r="E179" s="43"/>
      <c r="F179" s="43"/>
      <c r="G179" s="43"/>
      <c r="H179" s="43"/>
      <c r="I179" s="44"/>
      <c r="J179" s="44"/>
      <c r="K179" s="43"/>
      <c r="L179" s="43"/>
      <c r="M179" s="43"/>
      <c r="N179" s="54"/>
      <c r="O179" s="45"/>
      <c r="P179" s="45"/>
      <c r="Q179" s="46"/>
      <c r="R179" s="55"/>
      <c r="S179" s="55"/>
      <c r="T179" s="55"/>
      <c r="U179" s="37"/>
      <c r="V179" s="37"/>
      <c r="W179" s="37"/>
      <c r="X179" s="43"/>
      <c r="Y179" s="43"/>
      <c r="Z179" s="37"/>
      <c r="AA179" s="43"/>
      <c r="AB179" s="43"/>
      <c r="AC179" s="43"/>
      <c r="AD179" s="43"/>
      <c r="AE179" s="43"/>
      <c r="AF179" s="37"/>
      <c r="AG179" s="56"/>
      <c r="AH179" s="56"/>
      <c r="AI179" s="56"/>
      <c r="AJ179" s="37"/>
      <c r="AK179" s="30"/>
    </row>
    <row r="180" spans="2:37" s="24" customFormat="1" x14ac:dyDescent="0.25">
      <c r="B180" s="43"/>
      <c r="C180" s="42"/>
      <c r="D180" s="42"/>
      <c r="E180" s="43"/>
      <c r="F180" s="43"/>
      <c r="G180" s="43"/>
      <c r="H180" s="43"/>
      <c r="I180" s="44"/>
      <c r="J180" s="44"/>
      <c r="K180" s="43"/>
      <c r="L180" s="43"/>
      <c r="M180" s="43"/>
      <c r="N180" s="54"/>
      <c r="O180" s="45"/>
      <c r="P180" s="45"/>
      <c r="Q180" s="46"/>
      <c r="R180" s="55"/>
      <c r="S180" s="55"/>
      <c r="T180" s="55"/>
      <c r="U180" s="37"/>
      <c r="V180" s="37"/>
      <c r="W180" s="37"/>
      <c r="X180" s="43"/>
      <c r="Y180" s="43"/>
      <c r="Z180" s="37"/>
      <c r="AA180" s="43"/>
      <c r="AB180" s="43"/>
      <c r="AC180" s="43"/>
      <c r="AD180" s="43"/>
      <c r="AE180" s="43"/>
      <c r="AF180" s="37"/>
      <c r="AG180" s="56"/>
      <c r="AH180" s="56"/>
      <c r="AI180" s="56"/>
      <c r="AJ180" s="37"/>
      <c r="AK180" s="30"/>
    </row>
    <row r="181" spans="2:37" s="24" customFormat="1" x14ac:dyDescent="0.25">
      <c r="B181" s="43"/>
      <c r="C181" s="42"/>
      <c r="D181" s="42"/>
      <c r="E181" s="43"/>
      <c r="F181" s="43"/>
      <c r="G181" s="43"/>
      <c r="H181" s="43"/>
      <c r="I181" s="44"/>
      <c r="J181" s="44"/>
      <c r="K181" s="43"/>
      <c r="L181" s="43"/>
      <c r="M181" s="43"/>
      <c r="N181" s="54"/>
      <c r="O181" s="45"/>
      <c r="P181" s="45"/>
      <c r="Q181" s="46"/>
      <c r="R181" s="55"/>
      <c r="S181" s="55"/>
      <c r="T181" s="55"/>
      <c r="U181" s="37"/>
      <c r="V181" s="37"/>
      <c r="W181" s="37"/>
      <c r="X181" s="43"/>
      <c r="Y181" s="43"/>
      <c r="Z181" s="37"/>
      <c r="AA181" s="43"/>
      <c r="AB181" s="43"/>
      <c r="AC181" s="43"/>
      <c r="AD181" s="43"/>
      <c r="AE181" s="43"/>
      <c r="AF181" s="37"/>
      <c r="AG181" s="56"/>
      <c r="AH181" s="56"/>
      <c r="AI181" s="56"/>
      <c r="AJ181" s="37"/>
      <c r="AK181" s="30"/>
    </row>
    <row r="182" spans="2:37" s="24" customFormat="1" x14ac:dyDescent="0.25">
      <c r="B182" s="43"/>
      <c r="C182" s="42"/>
      <c r="D182" s="42"/>
      <c r="E182" s="43"/>
      <c r="F182" s="43"/>
      <c r="G182" s="43"/>
      <c r="H182" s="43"/>
      <c r="I182" s="44"/>
      <c r="J182" s="44"/>
      <c r="K182" s="43"/>
      <c r="L182" s="43"/>
      <c r="M182" s="43"/>
      <c r="N182" s="54"/>
      <c r="O182" s="45"/>
      <c r="P182" s="45"/>
      <c r="Q182" s="46"/>
      <c r="R182" s="55"/>
      <c r="S182" s="55"/>
      <c r="T182" s="55"/>
      <c r="U182" s="37"/>
      <c r="V182" s="37"/>
      <c r="W182" s="37"/>
      <c r="X182" s="43"/>
      <c r="Y182" s="43"/>
      <c r="Z182" s="37"/>
      <c r="AA182" s="43"/>
      <c r="AB182" s="43"/>
      <c r="AC182" s="43"/>
      <c r="AD182" s="43"/>
      <c r="AE182" s="43"/>
      <c r="AF182" s="37"/>
      <c r="AG182" s="56"/>
      <c r="AH182" s="56"/>
      <c r="AI182" s="56"/>
      <c r="AJ182" s="37"/>
      <c r="AK182" s="30"/>
    </row>
    <row r="183" spans="2:37" s="24" customFormat="1" x14ac:dyDescent="0.25">
      <c r="B183" s="43"/>
      <c r="C183" s="42"/>
      <c r="D183" s="42"/>
      <c r="E183" s="43"/>
      <c r="F183" s="43"/>
      <c r="G183" s="43"/>
      <c r="H183" s="43"/>
      <c r="I183" s="44"/>
      <c r="J183" s="44"/>
      <c r="K183" s="43"/>
      <c r="L183" s="43"/>
      <c r="M183" s="43"/>
      <c r="N183" s="54"/>
      <c r="O183" s="45"/>
      <c r="P183" s="45"/>
      <c r="Q183" s="46"/>
      <c r="R183" s="55"/>
      <c r="S183" s="55"/>
      <c r="T183" s="55"/>
      <c r="U183" s="37"/>
      <c r="V183" s="37"/>
      <c r="W183" s="37"/>
      <c r="X183" s="43"/>
      <c r="Y183" s="43"/>
      <c r="Z183" s="37"/>
      <c r="AA183" s="43"/>
      <c r="AB183" s="43"/>
      <c r="AC183" s="43"/>
      <c r="AD183" s="43"/>
      <c r="AE183" s="43"/>
      <c r="AF183" s="37"/>
      <c r="AG183" s="56"/>
      <c r="AH183" s="56"/>
      <c r="AI183" s="56"/>
      <c r="AJ183" s="37"/>
      <c r="AK183" s="30"/>
    </row>
    <row r="184" spans="2:37" s="24" customFormat="1" x14ac:dyDescent="0.25">
      <c r="B184" s="43"/>
      <c r="C184" s="42"/>
      <c r="D184" s="42"/>
      <c r="E184" s="43"/>
      <c r="F184" s="43"/>
      <c r="G184" s="43"/>
      <c r="H184" s="43"/>
      <c r="I184" s="44"/>
      <c r="J184" s="44"/>
      <c r="K184" s="43"/>
      <c r="L184" s="43"/>
      <c r="M184" s="43"/>
      <c r="N184" s="54"/>
      <c r="O184" s="45"/>
      <c r="P184" s="45"/>
      <c r="Q184" s="46"/>
      <c r="R184" s="55"/>
      <c r="S184" s="55"/>
      <c r="T184" s="55"/>
      <c r="U184" s="37"/>
      <c r="V184" s="37"/>
      <c r="W184" s="37"/>
      <c r="X184" s="43"/>
      <c r="Y184" s="43"/>
      <c r="Z184" s="37"/>
      <c r="AA184" s="43"/>
      <c r="AB184" s="43"/>
      <c r="AC184" s="43"/>
      <c r="AD184" s="43"/>
      <c r="AE184" s="43"/>
      <c r="AF184" s="37"/>
      <c r="AG184" s="56"/>
      <c r="AH184" s="56"/>
      <c r="AI184" s="56"/>
      <c r="AJ184" s="37"/>
      <c r="AK184" s="30"/>
    </row>
    <row r="185" spans="2:37" s="24" customFormat="1" x14ac:dyDescent="0.25">
      <c r="B185" s="43"/>
      <c r="C185" s="42"/>
      <c r="D185" s="42"/>
      <c r="E185" s="43"/>
      <c r="F185" s="43"/>
      <c r="G185" s="43"/>
      <c r="H185" s="43"/>
      <c r="I185" s="44"/>
      <c r="J185" s="44"/>
      <c r="K185" s="43"/>
      <c r="L185" s="43"/>
      <c r="M185" s="43"/>
      <c r="N185" s="57"/>
      <c r="O185" s="45"/>
      <c r="P185" s="45"/>
      <c r="Q185" s="46"/>
      <c r="R185" s="55"/>
      <c r="S185" s="55"/>
      <c r="T185" s="55"/>
      <c r="U185" s="37"/>
      <c r="V185" s="37"/>
      <c r="W185" s="37"/>
      <c r="X185" s="43"/>
      <c r="Y185" s="43"/>
      <c r="Z185" s="37"/>
      <c r="AA185" s="43"/>
      <c r="AB185" s="43"/>
      <c r="AC185" s="43"/>
      <c r="AD185" s="43"/>
      <c r="AE185" s="43"/>
      <c r="AF185" s="37"/>
      <c r="AG185" s="56"/>
      <c r="AH185" s="56"/>
      <c r="AI185" s="56"/>
      <c r="AJ185" s="37"/>
      <c r="AK185" s="30"/>
    </row>
    <row r="186" spans="2:37" s="24" customFormat="1" x14ac:dyDescent="0.25">
      <c r="B186" s="43"/>
      <c r="C186" s="42"/>
      <c r="D186" s="42"/>
      <c r="E186" s="43"/>
      <c r="F186" s="43"/>
      <c r="G186" s="43"/>
      <c r="H186" s="43"/>
      <c r="I186" s="44"/>
      <c r="J186" s="44"/>
      <c r="K186" s="43"/>
      <c r="L186" s="43"/>
      <c r="M186" s="43"/>
      <c r="N186" s="54"/>
      <c r="O186" s="45"/>
      <c r="P186" s="45"/>
      <c r="Q186" s="46"/>
      <c r="R186" s="55"/>
      <c r="S186" s="55"/>
      <c r="T186" s="55"/>
      <c r="U186" s="37"/>
      <c r="V186" s="37"/>
      <c r="W186" s="37"/>
      <c r="X186" s="43"/>
      <c r="Y186" s="43"/>
      <c r="Z186" s="37"/>
      <c r="AA186" s="43"/>
      <c r="AB186" s="43"/>
      <c r="AC186" s="43"/>
      <c r="AD186" s="43"/>
      <c r="AE186" s="43"/>
      <c r="AF186" s="37"/>
      <c r="AG186" s="56"/>
      <c r="AH186" s="56"/>
      <c r="AI186" s="56"/>
      <c r="AJ186" s="37"/>
      <c r="AK186" s="30"/>
    </row>
    <row r="187" spans="2:37" s="24" customFormat="1" x14ac:dyDescent="0.25">
      <c r="B187" s="43"/>
      <c r="C187" s="42"/>
      <c r="D187" s="42"/>
      <c r="E187" s="43"/>
      <c r="F187" s="43"/>
      <c r="G187" s="43"/>
      <c r="H187" s="43"/>
      <c r="I187" s="44"/>
      <c r="J187" s="44"/>
      <c r="K187" s="43"/>
      <c r="L187" s="43"/>
      <c r="M187" s="43"/>
      <c r="N187" s="54"/>
      <c r="O187" s="45"/>
      <c r="P187" s="45"/>
      <c r="Q187" s="46"/>
      <c r="R187" s="55"/>
      <c r="S187" s="55"/>
      <c r="T187" s="55"/>
      <c r="U187" s="37"/>
      <c r="V187" s="37"/>
      <c r="W187" s="37"/>
      <c r="X187" s="43"/>
      <c r="Y187" s="43"/>
      <c r="Z187" s="37"/>
      <c r="AA187" s="43"/>
      <c r="AB187" s="43"/>
      <c r="AC187" s="43"/>
      <c r="AD187" s="43"/>
      <c r="AE187" s="43"/>
      <c r="AF187" s="37"/>
      <c r="AG187" s="56"/>
      <c r="AH187" s="56"/>
      <c r="AI187" s="56"/>
      <c r="AJ187" s="37"/>
      <c r="AK187" s="30"/>
    </row>
    <row r="188" spans="2:37" s="24" customFormat="1" x14ac:dyDescent="0.25">
      <c r="B188" s="43"/>
      <c r="C188" s="42"/>
      <c r="D188" s="42"/>
      <c r="E188" s="43"/>
      <c r="F188" s="43"/>
      <c r="G188" s="43"/>
      <c r="H188" s="43"/>
      <c r="I188" s="44"/>
      <c r="J188" s="44"/>
      <c r="K188" s="43"/>
      <c r="L188" s="43"/>
      <c r="M188" s="43"/>
      <c r="N188" s="54"/>
      <c r="O188" s="45"/>
      <c r="P188" s="45"/>
      <c r="Q188" s="46"/>
      <c r="R188" s="55"/>
      <c r="S188" s="55"/>
      <c r="T188" s="55"/>
      <c r="U188" s="37"/>
      <c r="V188" s="37"/>
      <c r="W188" s="37"/>
      <c r="X188" s="43"/>
      <c r="Y188" s="43"/>
      <c r="Z188" s="37"/>
      <c r="AA188" s="43"/>
      <c r="AB188" s="43"/>
      <c r="AC188" s="43"/>
      <c r="AD188" s="43"/>
      <c r="AE188" s="43"/>
      <c r="AF188" s="37"/>
      <c r="AG188" s="56"/>
      <c r="AH188" s="56"/>
      <c r="AI188" s="56"/>
      <c r="AJ188" s="37"/>
      <c r="AK188" s="30"/>
    </row>
    <row r="189" spans="2:37" s="24" customFormat="1" x14ac:dyDescent="0.25">
      <c r="B189" s="43"/>
      <c r="C189" s="42"/>
      <c r="D189" s="42"/>
      <c r="E189" s="43"/>
      <c r="F189" s="43"/>
      <c r="G189" s="43"/>
      <c r="H189" s="43"/>
      <c r="I189" s="44"/>
      <c r="J189" s="44"/>
      <c r="K189" s="43"/>
      <c r="L189" s="43"/>
      <c r="M189" s="43"/>
      <c r="N189" s="54"/>
      <c r="O189" s="45"/>
      <c r="P189" s="45"/>
      <c r="Q189" s="46"/>
      <c r="R189" s="55"/>
      <c r="S189" s="55"/>
      <c r="T189" s="55"/>
      <c r="U189" s="37"/>
      <c r="V189" s="37"/>
      <c r="W189" s="37"/>
      <c r="X189" s="43"/>
      <c r="Y189" s="43"/>
      <c r="Z189" s="37"/>
      <c r="AA189" s="43"/>
      <c r="AB189" s="43"/>
      <c r="AC189" s="43"/>
      <c r="AD189" s="43"/>
      <c r="AE189" s="43"/>
      <c r="AF189" s="37"/>
      <c r="AG189" s="56"/>
      <c r="AH189" s="56"/>
      <c r="AI189" s="56"/>
      <c r="AJ189" s="37"/>
      <c r="AK189" s="30"/>
    </row>
    <row r="190" spans="2:37" s="24" customFormat="1" x14ac:dyDescent="0.25">
      <c r="B190" s="43"/>
      <c r="C190" s="42"/>
      <c r="D190" s="42"/>
      <c r="E190" s="43"/>
      <c r="F190" s="43"/>
      <c r="G190" s="43"/>
      <c r="H190" s="43"/>
      <c r="I190" s="44"/>
      <c r="J190" s="44"/>
      <c r="K190" s="43"/>
      <c r="L190" s="43"/>
      <c r="M190" s="43"/>
      <c r="N190" s="54"/>
      <c r="O190" s="45"/>
      <c r="P190" s="45"/>
      <c r="Q190" s="46"/>
      <c r="R190" s="55"/>
      <c r="S190" s="55"/>
      <c r="T190" s="55"/>
      <c r="U190" s="37"/>
      <c r="V190" s="37"/>
      <c r="W190" s="37"/>
      <c r="X190" s="43"/>
      <c r="Y190" s="43"/>
      <c r="Z190" s="37"/>
      <c r="AA190" s="43"/>
      <c r="AB190" s="43"/>
      <c r="AC190" s="43"/>
      <c r="AD190" s="43"/>
      <c r="AE190" s="43"/>
      <c r="AF190" s="37"/>
      <c r="AG190" s="56"/>
      <c r="AH190" s="56"/>
      <c r="AI190" s="56"/>
      <c r="AJ190" s="37"/>
      <c r="AK190" s="30"/>
    </row>
    <row r="191" spans="2:37" s="24" customFormat="1" x14ac:dyDescent="0.25">
      <c r="B191" s="43"/>
      <c r="C191" s="42"/>
      <c r="D191" s="42"/>
      <c r="E191" s="43"/>
      <c r="F191" s="43"/>
      <c r="G191" s="43"/>
      <c r="H191" s="43"/>
      <c r="I191" s="44"/>
      <c r="J191" s="44"/>
      <c r="K191" s="43"/>
      <c r="L191" s="43"/>
      <c r="M191" s="43"/>
      <c r="N191" s="54"/>
      <c r="O191" s="45"/>
      <c r="P191" s="45"/>
      <c r="Q191" s="46"/>
      <c r="R191" s="55"/>
      <c r="S191" s="55"/>
      <c r="T191" s="55"/>
      <c r="U191" s="37"/>
      <c r="V191" s="37"/>
      <c r="W191" s="37"/>
      <c r="X191" s="43"/>
      <c r="Y191" s="43"/>
      <c r="Z191" s="37"/>
      <c r="AA191" s="43"/>
      <c r="AB191" s="43"/>
      <c r="AC191" s="43"/>
      <c r="AD191" s="43"/>
      <c r="AE191" s="43"/>
      <c r="AF191" s="37"/>
      <c r="AG191" s="56"/>
      <c r="AH191" s="56"/>
      <c r="AI191" s="56"/>
      <c r="AJ191" s="37"/>
      <c r="AK191" s="30"/>
    </row>
    <row r="192" spans="2:37" s="24" customFormat="1" x14ac:dyDescent="0.25">
      <c r="B192" s="43"/>
      <c r="C192" s="42"/>
      <c r="D192" s="42"/>
      <c r="E192" s="43"/>
      <c r="F192" s="43"/>
      <c r="G192" s="43"/>
      <c r="H192" s="43"/>
      <c r="I192" s="44"/>
      <c r="J192" s="44"/>
      <c r="K192" s="43"/>
      <c r="L192" s="43"/>
      <c r="M192" s="43"/>
      <c r="N192" s="54"/>
      <c r="O192" s="45"/>
      <c r="P192" s="45"/>
      <c r="Q192" s="46"/>
      <c r="R192" s="55"/>
      <c r="S192" s="55"/>
      <c r="T192" s="55"/>
      <c r="U192" s="37"/>
      <c r="V192" s="37"/>
      <c r="W192" s="37"/>
      <c r="X192" s="43"/>
      <c r="Y192" s="43"/>
      <c r="Z192" s="37"/>
      <c r="AA192" s="43"/>
      <c r="AB192" s="43"/>
      <c r="AC192" s="43"/>
      <c r="AD192" s="43"/>
      <c r="AE192" s="43"/>
      <c r="AF192" s="37"/>
      <c r="AG192" s="56"/>
      <c r="AH192" s="56"/>
      <c r="AI192" s="56"/>
      <c r="AJ192" s="37"/>
      <c r="AK192" s="30"/>
    </row>
    <row r="193" spans="2:37" s="24" customFormat="1" x14ac:dyDescent="0.25">
      <c r="B193" s="43"/>
      <c r="C193" s="42"/>
      <c r="D193" s="42"/>
      <c r="E193" s="43"/>
      <c r="F193" s="43"/>
      <c r="G193" s="43"/>
      <c r="H193" s="43"/>
      <c r="I193" s="44"/>
      <c r="J193" s="44"/>
      <c r="K193" s="43"/>
      <c r="L193" s="43"/>
      <c r="M193" s="43"/>
      <c r="N193" s="54"/>
      <c r="O193" s="45"/>
      <c r="P193" s="45"/>
      <c r="Q193" s="46"/>
      <c r="R193" s="55"/>
      <c r="S193" s="55"/>
      <c r="T193" s="55"/>
      <c r="U193" s="37"/>
      <c r="V193" s="37"/>
      <c r="W193" s="37"/>
      <c r="X193" s="43"/>
      <c r="Y193" s="43"/>
      <c r="Z193" s="37"/>
      <c r="AA193" s="43"/>
      <c r="AB193" s="43"/>
      <c r="AC193" s="43"/>
      <c r="AD193" s="43"/>
      <c r="AE193" s="43"/>
      <c r="AF193" s="37"/>
      <c r="AG193" s="56"/>
      <c r="AH193" s="56"/>
      <c r="AI193" s="56"/>
      <c r="AJ193" s="37"/>
      <c r="AK193" s="30"/>
    </row>
    <row r="194" spans="2:37" s="24" customFormat="1" x14ac:dyDescent="0.25">
      <c r="B194" s="43"/>
      <c r="C194" s="42"/>
      <c r="D194" s="42"/>
      <c r="E194" s="43"/>
      <c r="F194" s="43"/>
      <c r="G194" s="43"/>
      <c r="H194" s="43"/>
      <c r="I194" s="44"/>
      <c r="J194" s="44"/>
      <c r="K194" s="43"/>
      <c r="L194" s="43"/>
      <c r="M194" s="43"/>
      <c r="N194" s="54"/>
      <c r="O194" s="45"/>
      <c r="P194" s="45"/>
      <c r="Q194" s="46"/>
      <c r="R194" s="55"/>
      <c r="S194" s="55"/>
      <c r="T194" s="55"/>
      <c r="U194" s="37"/>
      <c r="V194" s="37"/>
      <c r="W194" s="37"/>
      <c r="X194" s="43"/>
      <c r="Y194" s="43"/>
      <c r="Z194" s="37"/>
      <c r="AA194" s="43"/>
      <c r="AB194" s="43"/>
      <c r="AC194" s="43"/>
      <c r="AD194" s="43"/>
      <c r="AE194" s="43"/>
      <c r="AF194" s="37"/>
      <c r="AG194" s="56"/>
      <c r="AH194" s="56"/>
      <c r="AI194" s="56"/>
      <c r="AJ194" s="37"/>
      <c r="AK194" s="30"/>
    </row>
    <row r="195" spans="2:37" s="24" customFormat="1" x14ac:dyDescent="0.25">
      <c r="B195" s="43"/>
      <c r="C195" s="42"/>
      <c r="D195" s="42"/>
      <c r="E195" s="43"/>
      <c r="F195" s="43"/>
      <c r="G195" s="43"/>
      <c r="H195" s="43"/>
      <c r="I195" s="44"/>
      <c r="J195" s="44"/>
      <c r="K195" s="43"/>
      <c r="L195" s="43"/>
      <c r="M195" s="43"/>
      <c r="N195" s="54"/>
      <c r="O195" s="45"/>
      <c r="P195" s="45"/>
      <c r="Q195" s="46"/>
      <c r="R195" s="55"/>
      <c r="S195" s="55"/>
      <c r="T195" s="55"/>
      <c r="U195" s="37"/>
      <c r="V195" s="37"/>
      <c r="W195" s="37"/>
      <c r="X195" s="43"/>
      <c r="Y195" s="43"/>
      <c r="Z195" s="37"/>
      <c r="AA195" s="43"/>
      <c r="AB195" s="43"/>
      <c r="AC195" s="43"/>
      <c r="AD195" s="43"/>
      <c r="AE195" s="43"/>
      <c r="AF195" s="37"/>
      <c r="AG195" s="56"/>
      <c r="AH195" s="56"/>
      <c r="AI195" s="56"/>
      <c r="AJ195" s="37"/>
      <c r="AK195" s="30"/>
    </row>
    <row r="196" spans="2:37" s="24" customFormat="1" x14ac:dyDescent="0.25">
      <c r="B196" s="43"/>
      <c r="C196" s="42"/>
      <c r="D196" s="42"/>
      <c r="E196" s="43"/>
      <c r="F196" s="43"/>
      <c r="G196" s="43"/>
      <c r="H196" s="43"/>
      <c r="I196" s="44"/>
      <c r="J196" s="44"/>
      <c r="K196" s="43"/>
      <c r="L196" s="43"/>
      <c r="M196" s="43"/>
      <c r="N196" s="54"/>
      <c r="O196" s="45"/>
      <c r="P196" s="45"/>
      <c r="Q196" s="46"/>
      <c r="R196" s="55"/>
      <c r="S196" s="55"/>
      <c r="T196" s="55"/>
      <c r="U196" s="37"/>
      <c r="V196" s="37"/>
      <c r="W196" s="37"/>
      <c r="X196" s="43"/>
      <c r="Y196" s="43"/>
      <c r="Z196" s="37"/>
      <c r="AA196" s="43"/>
      <c r="AB196" s="43"/>
      <c r="AC196" s="43"/>
      <c r="AD196" s="43"/>
      <c r="AE196" s="43"/>
      <c r="AF196" s="37"/>
      <c r="AG196" s="56"/>
      <c r="AH196" s="56"/>
      <c r="AI196" s="56"/>
      <c r="AJ196" s="37"/>
      <c r="AK196" s="30"/>
    </row>
    <row r="197" spans="2:37" s="24" customFormat="1" x14ac:dyDescent="0.25">
      <c r="B197" s="43"/>
      <c r="C197" s="42"/>
      <c r="D197" s="42"/>
      <c r="E197" s="43"/>
      <c r="F197" s="43"/>
      <c r="G197" s="43"/>
      <c r="H197" s="43"/>
      <c r="I197" s="44"/>
      <c r="J197" s="44"/>
      <c r="K197" s="43"/>
      <c r="L197" s="43"/>
      <c r="M197" s="43"/>
      <c r="N197" s="54"/>
      <c r="O197" s="45"/>
      <c r="P197" s="45"/>
      <c r="Q197" s="46"/>
      <c r="R197" s="55"/>
      <c r="S197" s="55"/>
      <c r="T197" s="55"/>
      <c r="U197" s="37"/>
      <c r="V197" s="37"/>
      <c r="W197" s="37"/>
      <c r="X197" s="43"/>
      <c r="Y197" s="43"/>
      <c r="Z197" s="37"/>
      <c r="AA197" s="43"/>
      <c r="AB197" s="43"/>
      <c r="AC197" s="43"/>
      <c r="AD197" s="43"/>
      <c r="AE197" s="43"/>
      <c r="AF197" s="37"/>
      <c r="AG197" s="56"/>
      <c r="AH197" s="56"/>
      <c r="AI197" s="56"/>
      <c r="AJ197" s="37"/>
      <c r="AK197" s="30"/>
    </row>
    <row r="198" spans="2:37" s="24" customFormat="1" x14ac:dyDescent="0.25">
      <c r="B198" s="43"/>
      <c r="C198" s="42"/>
      <c r="D198" s="42"/>
      <c r="E198" s="43"/>
      <c r="F198" s="43"/>
      <c r="G198" s="43"/>
      <c r="H198" s="43"/>
      <c r="I198" s="44"/>
      <c r="J198" s="44"/>
      <c r="K198" s="43"/>
      <c r="L198" s="43"/>
      <c r="M198" s="43"/>
      <c r="N198" s="54"/>
      <c r="O198" s="45"/>
      <c r="P198" s="45"/>
      <c r="Q198" s="46"/>
      <c r="R198" s="55"/>
      <c r="S198" s="55"/>
      <c r="T198" s="55"/>
      <c r="U198" s="37"/>
      <c r="V198" s="37"/>
      <c r="W198" s="37"/>
      <c r="X198" s="43"/>
      <c r="Y198" s="43"/>
      <c r="Z198" s="37"/>
      <c r="AA198" s="43"/>
      <c r="AB198" s="43"/>
      <c r="AC198" s="43"/>
      <c r="AD198" s="43"/>
      <c r="AE198" s="43"/>
      <c r="AF198" s="37"/>
      <c r="AG198" s="56"/>
      <c r="AH198" s="56"/>
      <c r="AI198" s="56"/>
      <c r="AJ198" s="37"/>
      <c r="AK198" s="30"/>
    </row>
    <row r="199" spans="2:37" s="24" customFormat="1" x14ac:dyDescent="0.25">
      <c r="B199" s="43"/>
      <c r="C199" s="42"/>
      <c r="D199" s="42"/>
      <c r="E199" s="43"/>
      <c r="F199" s="43"/>
      <c r="G199" s="43"/>
      <c r="H199" s="43"/>
      <c r="I199" s="44"/>
      <c r="J199" s="44"/>
      <c r="K199" s="43"/>
      <c r="L199" s="43"/>
      <c r="M199" s="43"/>
      <c r="N199" s="54"/>
      <c r="O199" s="45"/>
      <c r="P199" s="45"/>
      <c r="Q199" s="46"/>
      <c r="R199" s="55"/>
      <c r="S199" s="55"/>
      <c r="T199" s="55"/>
      <c r="U199" s="37"/>
      <c r="V199" s="37"/>
      <c r="W199" s="37"/>
      <c r="X199" s="43"/>
      <c r="Y199" s="43"/>
      <c r="Z199" s="37"/>
      <c r="AA199" s="43"/>
      <c r="AB199" s="43"/>
      <c r="AC199" s="43"/>
      <c r="AD199" s="43"/>
      <c r="AE199" s="43"/>
      <c r="AF199" s="37"/>
      <c r="AG199" s="56"/>
      <c r="AH199" s="56"/>
      <c r="AI199" s="56"/>
      <c r="AJ199" s="37"/>
      <c r="AK199" s="30"/>
    </row>
    <row r="200" spans="2:37" s="24" customFormat="1" x14ac:dyDescent="0.25">
      <c r="B200" s="43"/>
      <c r="C200" s="42"/>
      <c r="D200" s="42"/>
      <c r="E200" s="43"/>
      <c r="F200" s="43"/>
      <c r="G200" s="43"/>
      <c r="H200" s="43"/>
      <c r="I200" s="44"/>
      <c r="J200" s="44"/>
      <c r="K200" s="43"/>
      <c r="L200" s="43"/>
      <c r="M200" s="43"/>
      <c r="N200" s="54"/>
      <c r="O200" s="45"/>
      <c r="P200" s="45"/>
      <c r="Q200" s="46"/>
      <c r="R200" s="55"/>
      <c r="S200" s="55"/>
      <c r="T200" s="55"/>
      <c r="U200" s="37"/>
      <c r="V200" s="37"/>
      <c r="W200" s="37"/>
      <c r="X200" s="43"/>
      <c r="Y200" s="43"/>
      <c r="Z200" s="37"/>
      <c r="AA200" s="43"/>
      <c r="AB200" s="43"/>
      <c r="AC200" s="43"/>
      <c r="AD200" s="43"/>
      <c r="AE200" s="43"/>
      <c r="AF200" s="37"/>
      <c r="AG200" s="56"/>
      <c r="AH200" s="56"/>
      <c r="AI200" s="56"/>
      <c r="AJ200" s="37"/>
      <c r="AK200" s="30"/>
    </row>
    <row r="201" spans="2:37" s="24" customFormat="1" x14ac:dyDescent="0.25">
      <c r="B201" s="43"/>
      <c r="C201" s="42"/>
      <c r="D201" s="42"/>
      <c r="E201" s="43"/>
      <c r="F201" s="43"/>
      <c r="G201" s="43"/>
      <c r="H201" s="43"/>
      <c r="I201" s="44"/>
      <c r="J201" s="44"/>
      <c r="K201" s="43"/>
      <c r="L201" s="43"/>
      <c r="M201" s="43"/>
      <c r="N201" s="54"/>
      <c r="O201" s="45"/>
      <c r="P201" s="45"/>
      <c r="Q201" s="46"/>
      <c r="R201" s="55"/>
      <c r="S201" s="55"/>
      <c r="T201" s="55"/>
      <c r="U201" s="37"/>
      <c r="V201" s="37"/>
      <c r="W201" s="37"/>
      <c r="X201" s="43"/>
      <c r="Y201" s="43"/>
      <c r="Z201" s="37"/>
      <c r="AA201" s="43"/>
      <c r="AB201" s="43"/>
      <c r="AC201" s="43"/>
      <c r="AD201" s="43"/>
      <c r="AE201" s="43"/>
      <c r="AF201" s="37"/>
      <c r="AG201" s="56"/>
      <c r="AH201" s="56"/>
      <c r="AI201" s="56"/>
      <c r="AJ201" s="37"/>
      <c r="AK201" s="30"/>
    </row>
    <row r="202" spans="2:37" s="24" customFormat="1" x14ac:dyDescent="0.25">
      <c r="B202" s="43"/>
      <c r="C202" s="42"/>
      <c r="D202" s="42"/>
      <c r="E202" s="43"/>
      <c r="F202" s="43"/>
      <c r="G202" s="43"/>
      <c r="H202" s="43"/>
      <c r="I202" s="44"/>
      <c r="J202" s="44"/>
      <c r="K202" s="43"/>
      <c r="L202" s="43"/>
      <c r="M202" s="43"/>
      <c r="N202" s="54"/>
      <c r="O202" s="45"/>
      <c r="P202" s="45"/>
      <c r="Q202" s="46"/>
      <c r="R202" s="55"/>
      <c r="S202" s="55"/>
      <c r="T202" s="55"/>
      <c r="U202" s="37"/>
      <c r="V202" s="37"/>
      <c r="W202" s="37"/>
      <c r="X202" s="43"/>
      <c r="Y202" s="43"/>
      <c r="Z202" s="37"/>
      <c r="AA202" s="43"/>
      <c r="AB202" s="43"/>
      <c r="AC202" s="43"/>
      <c r="AD202" s="43"/>
      <c r="AE202" s="43"/>
      <c r="AF202" s="37"/>
      <c r="AG202" s="56"/>
      <c r="AH202" s="56"/>
      <c r="AI202" s="56"/>
      <c r="AJ202" s="37"/>
      <c r="AK202" s="30"/>
    </row>
    <row r="203" spans="2:37" s="24" customFormat="1" x14ac:dyDescent="0.25">
      <c r="B203" s="43"/>
      <c r="C203" s="42"/>
      <c r="D203" s="42"/>
      <c r="E203" s="43"/>
      <c r="F203" s="43"/>
      <c r="G203" s="43"/>
      <c r="H203" s="43"/>
      <c r="I203" s="44"/>
      <c r="J203" s="44"/>
      <c r="K203" s="43"/>
      <c r="L203" s="43"/>
      <c r="M203" s="43"/>
      <c r="N203" s="54"/>
      <c r="O203" s="45"/>
      <c r="P203" s="45"/>
      <c r="Q203" s="46"/>
      <c r="R203" s="55"/>
      <c r="S203" s="55"/>
      <c r="T203" s="55"/>
      <c r="U203" s="37"/>
      <c r="V203" s="37"/>
      <c r="W203" s="37"/>
      <c r="X203" s="43"/>
      <c r="Y203" s="43"/>
      <c r="Z203" s="37"/>
      <c r="AA203" s="43"/>
      <c r="AB203" s="43"/>
      <c r="AC203" s="43"/>
      <c r="AD203" s="43"/>
      <c r="AE203" s="43"/>
      <c r="AF203" s="37"/>
      <c r="AG203" s="56"/>
      <c r="AH203" s="56"/>
      <c r="AI203" s="56"/>
      <c r="AJ203" s="37"/>
      <c r="AK203" s="30"/>
    </row>
    <row r="204" spans="2:37" s="24" customFormat="1" x14ac:dyDescent="0.25">
      <c r="B204" s="43"/>
      <c r="C204" s="42"/>
      <c r="D204" s="42"/>
      <c r="E204" s="43"/>
      <c r="F204" s="43"/>
      <c r="G204" s="43"/>
      <c r="H204" s="43"/>
      <c r="I204" s="44"/>
      <c r="J204" s="44"/>
      <c r="K204" s="43"/>
      <c r="L204" s="43"/>
      <c r="M204" s="43"/>
      <c r="N204" s="54"/>
      <c r="O204" s="45"/>
      <c r="P204" s="45"/>
      <c r="Q204" s="46"/>
      <c r="R204" s="55"/>
      <c r="S204" s="55"/>
      <c r="T204" s="55"/>
      <c r="U204" s="37"/>
      <c r="V204" s="37"/>
      <c r="W204" s="37"/>
      <c r="X204" s="43"/>
      <c r="Y204" s="43"/>
      <c r="Z204" s="37"/>
      <c r="AA204" s="43"/>
      <c r="AB204" s="43"/>
      <c r="AC204" s="43"/>
      <c r="AD204" s="43"/>
      <c r="AE204" s="43"/>
      <c r="AF204" s="37"/>
      <c r="AG204" s="56"/>
      <c r="AH204" s="56"/>
      <c r="AI204" s="56"/>
      <c r="AJ204" s="37"/>
      <c r="AK204" s="30"/>
    </row>
    <row r="205" spans="2:37" s="24" customFormat="1" x14ac:dyDescent="0.25">
      <c r="B205" s="43"/>
      <c r="C205" s="42"/>
      <c r="D205" s="42"/>
      <c r="E205" s="43"/>
      <c r="F205" s="43"/>
      <c r="G205" s="43"/>
      <c r="H205" s="43"/>
      <c r="I205" s="44"/>
      <c r="J205" s="44"/>
      <c r="K205" s="43"/>
      <c r="L205" s="43"/>
      <c r="M205" s="43"/>
      <c r="N205" s="54"/>
      <c r="O205" s="45"/>
      <c r="P205" s="45"/>
      <c r="Q205" s="46"/>
      <c r="R205" s="55"/>
      <c r="S205" s="55"/>
      <c r="T205" s="55"/>
      <c r="U205" s="37"/>
      <c r="V205" s="37"/>
      <c r="W205" s="37"/>
      <c r="X205" s="43"/>
      <c r="Y205" s="43"/>
      <c r="Z205" s="37"/>
      <c r="AA205" s="43"/>
      <c r="AB205" s="43"/>
      <c r="AC205" s="43"/>
      <c r="AD205" s="43"/>
      <c r="AE205" s="43"/>
      <c r="AF205" s="37"/>
      <c r="AG205" s="56"/>
      <c r="AH205" s="56"/>
      <c r="AI205" s="56"/>
      <c r="AJ205" s="37"/>
      <c r="AK205" s="30"/>
    </row>
    <row r="206" spans="2:37" s="24" customFormat="1" x14ac:dyDescent="0.25">
      <c r="B206" s="25"/>
      <c r="C206" s="26"/>
      <c r="D206" s="26"/>
      <c r="E206" s="25"/>
      <c r="F206" s="25"/>
      <c r="G206" s="25"/>
      <c r="H206" s="25"/>
      <c r="I206" s="27"/>
      <c r="J206" s="27"/>
      <c r="K206" s="25"/>
      <c r="L206" s="25"/>
      <c r="M206" s="25"/>
      <c r="N206" s="54"/>
      <c r="O206" s="58"/>
      <c r="P206" s="49"/>
      <c r="Q206" s="25"/>
      <c r="R206" s="30"/>
      <c r="S206" s="30"/>
      <c r="T206" s="30"/>
      <c r="U206" s="31"/>
      <c r="V206" s="31"/>
      <c r="W206" s="31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25"/>
      <c r="AI206" s="25"/>
      <c r="AJ206" s="25"/>
      <c r="AK206" s="30"/>
    </row>
    <row r="207" spans="2:37" s="24" customFormat="1" x14ac:dyDescent="0.25">
      <c r="B207" s="25"/>
      <c r="C207" s="26"/>
      <c r="D207" s="26"/>
      <c r="E207" s="25"/>
      <c r="F207" s="25"/>
      <c r="G207" s="25"/>
      <c r="H207" s="25"/>
      <c r="I207" s="27"/>
      <c r="J207" s="27"/>
      <c r="K207" s="25"/>
      <c r="L207" s="25"/>
      <c r="M207" s="25"/>
      <c r="N207" s="54"/>
      <c r="O207" s="58"/>
      <c r="P207" s="49"/>
      <c r="Q207" s="25"/>
      <c r="R207" s="30"/>
      <c r="S207" s="30"/>
      <c r="T207" s="30"/>
      <c r="U207" s="31"/>
      <c r="V207" s="31"/>
      <c r="W207" s="31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  <c r="AI207" s="25"/>
      <c r="AJ207" s="25"/>
      <c r="AK207" s="30"/>
    </row>
    <row r="208" spans="2:37" s="24" customFormat="1" x14ac:dyDescent="0.25">
      <c r="B208" s="25"/>
      <c r="C208" s="26"/>
      <c r="D208" s="26"/>
      <c r="E208" s="25"/>
      <c r="F208" s="25"/>
      <c r="G208" s="25"/>
      <c r="H208" s="25"/>
      <c r="I208" s="27"/>
      <c r="J208" s="27"/>
      <c r="K208" s="25"/>
      <c r="L208" s="25"/>
      <c r="M208" s="25"/>
      <c r="N208" s="54"/>
      <c r="O208" s="58"/>
      <c r="P208" s="49"/>
      <c r="Q208" s="25"/>
      <c r="R208" s="30"/>
      <c r="S208" s="30"/>
      <c r="T208" s="30"/>
      <c r="U208" s="31"/>
      <c r="V208" s="31"/>
      <c r="W208" s="31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  <c r="AI208" s="25"/>
      <c r="AJ208" s="25"/>
      <c r="AK208" s="30"/>
    </row>
    <row r="209" spans="2:37" s="24" customFormat="1" x14ac:dyDescent="0.25">
      <c r="B209" s="25"/>
      <c r="C209" s="26"/>
      <c r="D209" s="26"/>
      <c r="E209" s="25"/>
      <c r="F209" s="25"/>
      <c r="G209" s="25"/>
      <c r="H209" s="25"/>
      <c r="I209" s="27"/>
      <c r="J209" s="27"/>
      <c r="K209" s="25"/>
      <c r="L209" s="25"/>
      <c r="M209" s="25"/>
      <c r="N209" s="54"/>
      <c r="O209" s="58"/>
      <c r="P209" s="49"/>
      <c r="Q209" s="25"/>
      <c r="R209" s="30"/>
      <c r="S209" s="30"/>
      <c r="T209" s="30"/>
      <c r="U209" s="31"/>
      <c r="V209" s="31"/>
      <c r="W209" s="31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  <c r="AI209" s="25"/>
      <c r="AJ209" s="25"/>
      <c r="AK209" s="30"/>
    </row>
    <row r="210" spans="2:37" s="24" customFormat="1" x14ac:dyDescent="0.25">
      <c r="B210" s="25"/>
      <c r="C210" s="26"/>
      <c r="D210" s="26"/>
      <c r="E210" s="25"/>
      <c r="F210" s="25"/>
      <c r="G210" s="25"/>
      <c r="H210" s="25"/>
      <c r="I210" s="27"/>
      <c r="J210" s="27"/>
      <c r="K210" s="25"/>
      <c r="L210" s="25"/>
      <c r="M210" s="25"/>
      <c r="N210" s="54"/>
      <c r="O210" s="58"/>
      <c r="P210" s="49"/>
      <c r="Q210" s="25"/>
      <c r="R210" s="30"/>
      <c r="S210" s="30"/>
      <c r="T210" s="30"/>
      <c r="U210" s="31"/>
      <c r="V210" s="31"/>
      <c r="W210" s="31"/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  <c r="AH210" s="25"/>
      <c r="AI210" s="25"/>
      <c r="AJ210" s="25"/>
      <c r="AK210" s="30"/>
    </row>
    <row r="211" spans="2:37" s="24" customFormat="1" x14ac:dyDescent="0.25">
      <c r="B211" s="25"/>
      <c r="C211" s="26"/>
      <c r="D211" s="26"/>
      <c r="E211" s="25"/>
      <c r="F211" s="25"/>
      <c r="G211" s="25"/>
      <c r="H211" s="25"/>
      <c r="I211" s="27"/>
      <c r="J211" s="27"/>
      <c r="K211" s="25"/>
      <c r="L211" s="25"/>
      <c r="M211" s="25"/>
      <c r="N211" s="54"/>
      <c r="O211" s="58"/>
      <c r="P211" s="49"/>
      <c r="Q211" s="25"/>
      <c r="R211" s="30"/>
      <c r="S211" s="30"/>
      <c r="T211" s="30"/>
      <c r="U211" s="31"/>
      <c r="V211" s="31"/>
      <c r="W211" s="31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25"/>
      <c r="AI211" s="25"/>
      <c r="AJ211" s="25"/>
      <c r="AK211" s="30"/>
    </row>
    <row r="212" spans="2:37" s="24" customFormat="1" x14ac:dyDescent="0.25">
      <c r="B212" s="25"/>
      <c r="C212" s="26"/>
      <c r="D212" s="26"/>
      <c r="E212" s="25"/>
      <c r="F212" s="25"/>
      <c r="G212" s="25"/>
      <c r="H212" s="25"/>
      <c r="I212" s="27"/>
      <c r="J212" s="27"/>
      <c r="K212" s="25"/>
      <c r="L212" s="25"/>
      <c r="M212" s="25"/>
      <c r="N212" s="54"/>
      <c r="O212" s="58"/>
      <c r="P212" s="49"/>
      <c r="Q212" s="25"/>
      <c r="R212" s="30"/>
      <c r="S212" s="30"/>
      <c r="T212" s="30"/>
      <c r="U212" s="31"/>
      <c r="V212" s="31"/>
      <c r="W212" s="31"/>
      <c r="X212" s="25"/>
      <c r="Y212" s="25"/>
      <c r="Z212" s="25"/>
      <c r="AA212" s="25"/>
      <c r="AB212" s="25"/>
      <c r="AC212" s="25"/>
      <c r="AD212" s="25"/>
      <c r="AE212" s="25"/>
      <c r="AF212" s="25"/>
      <c r="AG212" s="25"/>
      <c r="AH212" s="25"/>
      <c r="AI212" s="25"/>
      <c r="AJ212" s="25"/>
      <c r="AK212" s="30"/>
    </row>
    <row r="213" spans="2:37" s="24" customFormat="1" x14ac:dyDescent="0.25">
      <c r="B213" s="25"/>
      <c r="C213" s="26"/>
      <c r="D213" s="26"/>
      <c r="E213" s="25"/>
      <c r="F213" s="25"/>
      <c r="G213" s="25"/>
      <c r="H213" s="25"/>
      <c r="I213" s="27"/>
      <c r="J213" s="27"/>
      <c r="K213" s="25"/>
      <c r="L213" s="25"/>
      <c r="M213" s="25"/>
      <c r="N213" s="54"/>
      <c r="O213" s="58"/>
      <c r="P213" s="49"/>
      <c r="Q213" s="25"/>
      <c r="R213" s="30"/>
      <c r="S213" s="30"/>
      <c r="T213" s="30"/>
      <c r="U213" s="31"/>
      <c r="V213" s="31"/>
      <c r="W213" s="31"/>
      <c r="X213" s="25"/>
      <c r="Y213" s="25"/>
      <c r="Z213" s="25"/>
      <c r="AA213" s="25"/>
      <c r="AB213" s="25"/>
      <c r="AC213" s="25"/>
      <c r="AD213" s="25"/>
      <c r="AE213" s="25"/>
      <c r="AF213" s="25"/>
      <c r="AG213" s="25"/>
      <c r="AH213" s="25"/>
      <c r="AI213" s="25"/>
      <c r="AJ213" s="25"/>
      <c r="AK213" s="30"/>
    </row>
    <row r="214" spans="2:37" s="24" customFormat="1" x14ac:dyDescent="0.25">
      <c r="B214" s="25"/>
      <c r="C214" s="26"/>
      <c r="D214" s="26"/>
      <c r="E214" s="25"/>
      <c r="F214" s="25"/>
      <c r="G214" s="25"/>
      <c r="H214" s="25"/>
      <c r="I214" s="27"/>
      <c r="J214" s="27"/>
      <c r="K214" s="25"/>
      <c r="L214" s="25"/>
      <c r="M214" s="25"/>
      <c r="N214" s="54"/>
      <c r="O214" s="58"/>
      <c r="P214" s="49"/>
      <c r="Q214" s="25"/>
      <c r="R214" s="30"/>
      <c r="S214" s="30"/>
      <c r="T214" s="30"/>
      <c r="U214" s="31"/>
      <c r="V214" s="31"/>
      <c r="W214" s="31"/>
      <c r="X214" s="25"/>
      <c r="Y214" s="25"/>
      <c r="Z214" s="25"/>
      <c r="AA214" s="25"/>
      <c r="AB214" s="25"/>
      <c r="AC214" s="25"/>
      <c r="AD214" s="25"/>
      <c r="AE214" s="25"/>
      <c r="AF214" s="25"/>
      <c r="AG214" s="25"/>
      <c r="AH214" s="25"/>
      <c r="AI214" s="25"/>
      <c r="AJ214" s="25"/>
      <c r="AK214" s="30"/>
    </row>
    <row r="215" spans="2:37" s="24" customFormat="1" x14ac:dyDescent="0.25">
      <c r="B215" s="25"/>
      <c r="C215" s="26"/>
      <c r="D215" s="26"/>
      <c r="E215" s="25"/>
      <c r="F215" s="25"/>
      <c r="G215" s="25"/>
      <c r="H215" s="25"/>
      <c r="I215" s="27"/>
      <c r="J215" s="27"/>
      <c r="K215" s="25"/>
      <c r="L215" s="25"/>
      <c r="M215" s="25"/>
      <c r="N215" s="54"/>
      <c r="O215" s="58"/>
      <c r="P215" s="49"/>
      <c r="Q215" s="25"/>
      <c r="R215" s="30"/>
      <c r="S215" s="30"/>
      <c r="T215" s="30"/>
      <c r="U215" s="31"/>
      <c r="V215" s="31"/>
      <c r="W215" s="31"/>
      <c r="X215" s="25"/>
      <c r="Y215" s="25"/>
      <c r="Z215" s="25"/>
      <c r="AA215" s="25"/>
      <c r="AB215" s="25"/>
      <c r="AC215" s="25"/>
      <c r="AD215" s="25"/>
      <c r="AE215" s="25"/>
      <c r="AF215" s="25"/>
      <c r="AG215" s="25"/>
      <c r="AH215" s="25"/>
      <c r="AI215" s="25"/>
      <c r="AJ215" s="25"/>
      <c r="AK215" s="30"/>
    </row>
    <row r="216" spans="2:37" s="24" customFormat="1" x14ac:dyDescent="0.25">
      <c r="B216" s="25"/>
      <c r="C216" s="26"/>
      <c r="D216" s="26"/>
      <c r="E216" s="25"/>
      <c r="F216" s="25"/>
      <c r="G216" s="25"/>
      <c r="H216" s="25"/>
      <c r="I216" s="27"/>
      <c r="J216" s="27"/>
      <c r="K216" s="25"/>
      <c r="L216" s="25"/>
      <c r="M216" s="25"/>
      <c r="N216" s="54"/>
      <c r="O216" s="58"/>
      <c r="P216" s="49"/>
      <c r="Q216" s="25"/>
      <c r="R216" s="30"/>
      <c r="S216" s="30"/>
      <c r="T216" s="30"/>
      <c r="U216" s="31"/>
      <c r="V216" s="31"/>
      <c r="W216" s="31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  <c r="AI216" s="25"/>
      <c r="AJ216" s="25"/>
      <c r="AK216" s="30"/>
    </row>
    <row r="217" spans="2:37" s="24" customFormat="1" x14ac:dyDescent="0.25">
      <c r="B217" s="25"/>
      <c r="C217" s="26"/>
      <c r="D217" s="26"/>
      <c r="E217" s="25"/>
      <c r="F217" s="25"/>
      <c r="G217" s="25"/>
      <c r="H217" s="25"/>
      <c r="I217" s="27"/>
      <c r="J217" s="27"/>
      <c r="K217" s="25"/>
      <c r="L217" s="25"/>
      <c r="M217" s="25"/>
      <c r="N217" s="54"/>
      <c r="O217" s="58"/>
      <c r="P217" s="49"/>
      <c r="Q217" s="25"/>
      <c r="R217" s="30"/>
      <c r="S217" s="30"/>
      <c r="T217" s="30"/>
      <c r="U217" s="31"/>
      <c r="V217" s="31"/>
      <c r="W217" s="31"/>
      <c r="X217" s="25"/>
      <c r="Y217" s="25"/>
      <c r="Z217" s="25"/>
      <c r="AA217" s="25"/>
      <c r="AB217" s="25"/>
      <c r="AC217" s="25"/>
      <c r="AD217" s="25"/>
      <c r="AE217" s="25"/>
      <c r="AF217" s="25"/>
      <c r="AG217" s="25"/>
      <c r="AH217" s="25"/>
      <c r="AI217" s="25"/>
      <c r="AJ217" s="25"/>
      <c r="AK217" s="30"/>
    </row>
    <row r="218" spans="2:37" s="24" customFormat="1" x14ac:dyDescent="0.25">
      <c r="B218" s="25"/>
      <c r="C218" s="26"/>
      <c r="D218" s="26"/>
      <c r="E218" s="25"/>
      <c r="F218" s="25"/>
      <c r="G218" s="25"/>
      <c r="H218" s="25"/>
      <c r="I218" s="27"/>
      <c r="J218" s="27"/>
      <c r="K218" s="25"/>
      <c r="L218" s="25"/>
      <c r="M218" s="25"/>
      <c r="N218" s="54"/>
      <c r="O218" s="58"/>
      <c r="P218" s="49"/>
      <c r="Q218" s="25"/>
      <c r="R218" s="30"/>
      <c r="S218" s="30"/>
      <c r="T218" s="30"/>
      <c r="U218" s="31"/>
      <c r="V218" s="31"/>
      <c r="W218" s="31"/>
      <c r="X218" s="25"/>
      <c r="Y218" s="25"/>
      <c r="Z218" s="25"/>
      <c r="AA218" s="25"/>
      <c r="AB218" s="25"/>
      <c r="AC218" s="25"/>
      <c r="AD218" s="25"/>
      <c r="AE218" s="25"/>
      <c r="AF218" s="25"/>
      <c r="AG218" s="25"/>
      <c r="AH218" s="25"/>
      <c r="AI218" s="25"/>
      <c r="AJ218" s="25"/>
      <c r="AK218" s="30"/>
    </row>
    <row r="219" spans="2:37" s="24" customFormat="1" x14ac:dyDescent="0.25">
      <c r="B219" s="25"/>
      <c r="C219" s="26"/>
      <c r="D219" s="26"/>
      <c r="E219" s="25"/>
      <c r="F219" s="25"/>
      <c r="G219" s="25"/>
      <c r="H219" s="25"/>
      <c r="I219" s="27"/>
      <c r="J219" s="27"/>
      <c r="K219" s="25"/>
      <c r="L219" s="25"/>
      <c r="M219" s="25"/>
      <c r="N219" s="54"/>
      <c r="O219" s="58"/>
      <c r="P219" s="49"/>
      <c r="Q219" s="25"/>
      <c r="R219" s="30"/>
      <c r="S219" s="30"/>
      <c r="T219" s="30"/>
      <c r="U219" s="31"/>
      <c r="V219" s="31"/>
      <c r="W219" s="31"/>
      <c r="X219" s="25"/>
      <c r="Y219" s="25"/>
      <c r="Z219" s="25"/>
      <c r="AA219" s="25"/>
      <c r="AB219" s="25"/>
      <c r="AC219" s="25"/>
      <c r="AD219" s="25"/>
      <c r="AE219" s="25"/>
      <c r="AF219" s="25"/>
      <c r="AG219" s="25"/>
      <c r="AH219" s="25"/>
      <c r="AI219" s="25"/>
      <c r="AJ219" s="25"/>
      <c r="AK219" s="30"/>
    </row>
    <row r="220" spans="2:37" s="24" customFormat="1" x14ac:dyDescent="0.25">
      <c r="B220" s="25"/>
      <c r="C220" s="26"/>
      <c r="D220" s="26"/>
      <c r="E220" s="25"/>
      <c r="F220" s="25"/>
      <c r="G220" s="25"/>
      <c r="H220" s="25"/>
      <c r="I220" s="27"/>
      <c r="J220" s="27"/>
      <c r="K220" s="25"/>
      <c r="L220" s="25"/>
      <c r="M220" s="25"/>
      <c r="N220" s="54"/>
      <c r="O220" s="58"/>
      <c r="P220" s="49"/>
      <c r="Q220" s="25"/>
      <c r="R220" s="30"/>
      <c r="S220" s="30"/>
      <c r="T220" s="30"/>
      <c r="U220" s="31"/>
      <c r="V220" s="31"/>
      <c r="W220" s="31"/>
      <c r="X220" s="25"/>
      <c r="Y220" s="25"/>
      <c r="Z220" s="25"/>
      <c r="AA220" s="25"/>
      <c r="AB220" s="25"/>
      <c r="AC220" s="25"/>
      <c r="AD220" s="25"/>
      <c r="AE220" s="25"/>
      <c r="AF220" s="25"/>
      <c r="AG220" s="25"/>
      <c r="AH220" s="25"/>
      <c r="AI220" s="25"/>
      <c r="AJ220" s="25"/>
      <c r="AK220" s="30"/>
    </row>
    <row r="221" spans="2:37" s="24" customFormat="1" x14ac:dyDescent="0.25">
      <c r="B221" s="25"/>
      <c r="C221" s="26"/>
      <c r="D221" s="26"/>
      <c r="E221" s="25"/>
      <c r="F221" s="25"/>
      <c r="G221" s="25"/>
      <c r="H221" s="25"/>
      <c r="I221" s="27"/>
      <c r="J221" s="27"/>
      <c r="K221" s="25"/>
      <c r="L221" s="25"/>
      <c r="M221" s="25"/>
      <c r="N221" s="54"/>
      <c r="O221" s="58"/>
      <c r="P221" s="49"/>
      <c r="Q221" s="25"/>
      <c r="R221" s="30"/>
      <c r="S221" s="30"/>
      <c r="T221" s="30"/>
      <c r="U221" s="31"/>
      <c r="V221" s="31"/>
      <c r="W221" s="31"/>
      <c r="X221" s="25"/>
      <c r="Y221" s="25"/>
      <c r="Z221" s="25"/>
      <c r="AA221" s="25"/>
      <c r="AB221" s="25"/>
      <c r="AC221" s="25"/>
      <c r="AD221" s="25"/>
      <c r="AE221" s="25"/>
      <c r="AF221" s="25"/>
      <c r="AG221" s="25"/>
      <c r="AH221" s="25"/>
      <c r="AI221" s="25"/>
      <c r="AJ221" s="25"/>
      <c r="AK221" s="30"/>
    </row>
    <row r="222" spans="2:37" s="24" customFormat="1" x14ac:dyDescent="0.25">
      <c r="B222" s="25"/>
      <c r="C222" s="26"/>
      <c r="D222" s="26"/>
      <c r="E222" s="25"/>
      <c r="F222" s="25"/>
      <c r="G222" s="25"/>
      <c r="H222" s="25"/>
      <c r="I222" s="27"/>
      <c r="J222" s="27"/>
      <c r="K222" s="25"/>
      <c r="L222" s="25"/>
      <c r="M222" s="25"/>
      <c r="N222" s="54"/>
      <c r="O222" s="58"/>
      <c r="P222" s="49"/>
      <c r="Q222" s="25"/>
      <c r="R222" s="30"/>
      <c r="S222" s="30"/>
      <c r="T222" s="30"/>
      <c r="U222" s="31"/>
      <c r="V222" s="31"/>
      <c r="W222" s="31"/>
      <c r="X222" s="25"/>
      <c r="Y222" s="25"/>
      <c r="Z222" s="25"/>
      <c r="AA222" s="25"/>
      <c r="AB222" s="25"/>
      <c r="AC222" s="25"/>
      <c r="AD222" s="25"/>
      <c r="AE222" s="25"/>
      <c r="AF222" s="25"/>
      <c r="AG222" s="25"/>
      <c r="AH222" s="25"/>
      <c r="AI222" s="25"/>
      <c r="AJ222" s="25"/>
      <c r="AK222" s="30"/>
    </row>
    <row r="223" spans="2:37" s="24" customFormat="1" x14ac:dyDescent="0.25">
      <c r="B223" s="25"/>
      <c r="C223" s="26"/>
      <c r="D223" s="26"/>
      <c r="E223" s="25"/>
      <c r="F223" s="25"/>
      <c r="G223" s="25"/>
      <c r="H223" s="25"/>
      <c r="I223" s="27"/>
      <c r="J223" s="27"/>
      <c r="K223" s="25"/>
      <c r="L223" s="25"/>
      <c r="M223" s="25"/>
      <c r="N223" s="54"/>
      <c r="O223" s="58"/>
      <c r="P223" s="49"/>
      <c r="Q223" s="25"/>
      <c r="R223" s="30"/>
      <c r="S223" s="30"/>
      <c r="T223" s="30"/>
      <c r="U223" s="31"/>
      <c r="V223" s="31"/>
      <c r="W223" s="31"/>
      <c r="X223" s="25"/>
      <c r="Y223" s="25"/>
      <c r="Z223" s="25"/>
      <c r="AA223" s="25"/>
      <c r="AB223" s="25"/>
      <c r="AC223" s="25"/>
      <c r="AD223" s="25"/>
      <c r="AE223" s="25"/>
      <c r="AF223" s="25"/>
      <c r="AG223" s="25"/>
      <c r="AH223" s="25"/>
      <c r="AI223" s="25"/>
      <c r="AJ223" s="25"/>
      <c r="AK223" s="30"/>
    </row>
    <row r="224" spans="2:37" s="24" customFormat="1" x14ac:dyDescent="0.25">
      <c r="B224" s="25"/>
      <c r="C224" s="26"/>
      <c r="D224" s="26"/>
      <c r="E224" s="25"/>
      <c r="F224" s="25"/>
      <c r="G224" s="25"/>
      <c r="H224" s="25"/>
      <c r="I224" s="27"/>
      <c r="J224" s="27"/>
      <c r="K224" s="25"/>
      <c r="L224" s="25"/>
      <c r="M224" s="25"/>
      <c r="N224" s="57"/>
      <c r="O224" s="58"/>
      <c r="P224" s="49"/>
      <c r="Q224" s="25"/>
      <c r="R224" s="30"/>
      <c r="S224" s="30"/>
      <c r="T224" s="30"/>
      <c r="U224" s="31"/>
      <c r="V224" s="31"/>
      <c r="W224" s="31"/>
      <c r="X224" s="25"/>
      <c r="Y224" s="25"/>
      <c r="Z224" s="25"/>
      <c r="AA224" s="25"/>
      <c r="AB224" s="25"/>
      <c r="AC224" s="25"/>
      <c r="AD224" s="25"/>
      <c r="AE224" s="25"/>
      <c r="AF224" s="25"/>
      <c r="AG224" s="25"/>
      <c r="AH224" s="25"/>
      <c r="AI224" s="25"/>
      <c r="AJ224" s="25"/>
      <c r="AK224" s="30"/>
    </row>
    <row r="225" spans="2:37" s="24" customFormat="1" x14ac:dyDescent="0.25">
      <c r="B225" s="25"/>
      <c r="C225" s="26"/>
      <c r="D225" s="26"/>
      <c r="E225" s="25"/>
      <c r="F225" s="25"/>
      <c r="G225" s="25"/>
      <c r="H225" s="25"/>
      <c r="I225" s="27"/>
      <c r="J225" s="27"/>
      <c r="K225" s="25"/>
      <c r="L225" s="25"/>
      <c r="M225" s="25"/>
      <c r="N225" s="54"/>
      <c r="O225" s="58"/>
      <c r="P225" s="49"/>
      <c r="Q225" s="25"/>
      <c r="R225" s="30"/>
      <c r="S225" s="30"/>
      <c r="T225" s="30"/>
      <c r="U225" s="31"/>
      <c r="V225" s="31"/>
      <c r="W225" s="31"/>
      <c r="X225" s="25"/>
      <c r="Y225" s="25"/>
      <c r="Z225" s="25"/>
      <c r="AA225" s="25"/>
      <c r="AB225" s="25"/>
      <c r="AC225" s="25"/>
      <c r="AD225" s="25"/>
      <c r="AE225" s="25"/>
      <c r="AF225" s="25"/>
      <c r="AG225" s="25"/>
      <c r="AH225" s="25"/>
      <c r="AI225" s="25"/>
      <c r="AJ225" s="25"/>
      <c r="AK225" s="30"/>
    </row>
    <row r="226" spans="2:37" s="24" customFormat="1" x14ac:dyDescent="0.25">
      <c r="B226" s="25"/>
      <c r="C226" s="26"/>
      <c r="D226" s="26"/>
      <c r="E226" s="25"/>
      <c r="F226" s="25"/>
      <c r="G226" s="25"/>
      <c r="H226" s="25"/>
      <c r="I226" s="27"/>
      <c r="J226" s="27"/>
      <c r="K226" s="25"/>
      <c r="L226" s="25"/>
      <c r="M226" s="25"/>
      <c r="N226" s="54"/>
      <c r="O226" s="58"/>
      <c r="P226" s="49"/>
      <c r="Q226" s="25"/>
      <c r="R226" s="30"/>
      <c r="S226" s="30"/>
      <c r="T226" s="30"/>
      <c r="U226" s="31"/>
      <c r="V226" s="31"/>
      <c r="W226" s="31"/>
      <c r="X226" s="25"/>
      <c r="Y226" s="25"/>
      <c r="Z226" s="25"/>
      <c r="AA226" s="25"/>
      <c r="AB226" s="25"/>
      <c r="AC226" s="25"/>
      <c r="AD226" s="25"/>
      <c r="AE226" s="25"/>
      <c r="AF226" s="25"/>
      <c r="AG226" s="25"/>
      <c r="AH226" s="25"/>
      <c r="AI226" s="25"/>
      <c r="AJ226" s="25"/>
      <c r="AK226" s="30"/>
    </row>
    <row r="227" spans="2:37" s="24" customFormat="1" x14ac:dyDescent="0.25">
      <c r="B227" s="25"/>
      <c r="C227" s="26"/>
      <c r="D227" s="26"/>
      <c r="E227" s="25"/>
      <c r="F227" s="25"/>
      <c r="G227" s="25"/>
      <c r="H227" s="25"/>
      <c r="I227" s="27"/>
      <c r="J227" s="27"/>
      <c r="K227" s="25"/>
      <c r="L227" s="25"/>
      <c r="M227" s="25"/>
      <c r="N227" s="54"/>
      <c r="O227" s="58"/>
      <c r="P227" s="49"/>
      <c r="Q227" s="25"/>
      <c r="R227" s="30"/>
      <c r="S227" s="30"/>
      <c r="T227" s="30"/>
      <c r="U227" s="31"/>
      <c r="V227" s="31"/>
      <c r="W227" s="31"/>
      <c r="X227" s="25"/>
      <c r="Y227" s="25"/>
      <c r="Z227" s="25"/>
      <c r="AA227" s="25"/>
      <c r="AB227" s="25"/>
      <c r="AC227" s="25"/>
      <c r="AD227" s="25"/>
      <c r="AE227" s="25"/>
      <c r="AF227" s="25"/>
      <c r="AG227" s="25"/>
      <c r="AH227" s="25"/>
      <c r="AI227" s="25"/>
      <c r="AJ227" s="25"/>
      <c r="AK227" s="30"/>
    </row>
    <row r="228" spans="2:37" s="24" customFormat="1" x14ac:dyDescent="0.25">
      <c r="B228" s="25"/>
      <c r="C228" s="26"/>
      <c r="D228" s="26"/>
      <c r="E228" s="25"/>
      <c r="F228" s="25"/>
      <c r="G228" s="25"/>
      <c r="H228" s="25"/>
      <c r="I228" s="27"/>
      <c r="J228" s="27"/>
      <c r="K228" s="25"/>
      <c r="L228" s="25"/>
      <c r="M228" s="25"/>
      <c r="N228" s="54"/>
      <c r="O228" s="58"/>
      <c r="P228" s="49"/>
      <c r="Q228" s="25"/>
      <c r="R228" s="30"/>
      <c r="S228" s="30"/>
      <c r="T228" s="30"/>
      <c r="U228" s="31"/>
      <c r="V228" s="31"/>
      <c r="W228" s="31"/>
      <c r="X228" s="25"/>
      <c r="Y228" s="25"/>
      <c r="Z228" s="25"/>
      <c r="AA228" s="25"/>
      <c r="AB228" s="25"/>
      <c r="AC228" s="25"/>
      <c r="AD228" s="25"/>
      <c r="AE228" s="25"/>
      <c r="AF228" s="25"/>
      <c r="AG228" s="25"/>
      <c r="AH228" s="25"/>
      <c r="AI228" s="25"/>
      <c r="AJ228" s="25"/>
      <c r="AK228" s="30"/>
    </row>
    <row r="229" spans="2:37" s="24" customFormat="1" x14ac:dyDescent="0.25">
      <c r="B229" s="25"/>
      <c r="C229" s="26"/>
      <c r="D229" s="26"/>
      <c r="E229" s="25"/>
      <c r="F229" s="25"/>
      <c r="G229" s="25"/>
      <c r="H229" s="25"/>
      <c r="I229" s="27"/>
      <c r="J229" s="27"/>
      <c r="K229" s="25"/>
      <c r="L229" s="25"/>
      <c r="M229" s="25"/>
      <c r="N229" s="54"/>
      <c r="O229" s="58"/>
      <c r="P229" s="49"/>
      <c r="Q229" s="25"/>
      <c r="R229" s="30"/>
      <c r="S229" s="30"/>
      <c r="T229" s="30"/>
      <c r="U229" s="31"/>
      <c r="V229" s="31"/>
      <c r="W229" s="31"/>
      <c r="X229" s="25"/>
      <c r="Y229" s="25"/>
      <c r="Z229" s="25"/>
      <c r="AA229" s="25"/>
      <c r="AB229" s="25"/>
      <c r="AC229" s="25"/>
      <c r="AD229" s="25"/>
      <c r="AE229" s="25"/>
      <c r="AF229" s="25"/>
      <c r="AG229" s="25"/>
      <c r="AH229" s="25"/>
      <c r="AI229" s="25"/>
      <c r="AJ229" s="25"/>
      <c r="AK229" s="30"/>
    </row>
    <row r="230" spans="2:37" s="24" customFormat="1" x14ac:dyDescent="0.25">
      <c r="B230" s="25"/>
      <c r="C230" s="26"/>
      <c r="D230" s="26"/>
      <c r="E230" s="25"/>
      <c r="F230" s="25"/>
      <c r="G230" s="25"/>
      <c r="H230" s="25"/>
      <c r="I230" s="27"/>
      <c r="J230" s="27"/>
      <c r="K230" s="25"/>
      <c r="L230" s="25"/>
      <c r="M230" s="25"/>
      <c r="N230" s="54"/>
      <c r="O230" s="58"/>
      <c r="P230" s="49"/>
      <c r="Q230" s="25"/>
      <c r="R230" s="30"/>
      <c r="S230" s="30"/>
      <c r="T230" s="30"/>
      <c r="U230" s="31"/>
      <c r="V230" s="31"/>
      <c r="W230" s="31"/>
      <c r="X230" s="25"/>
      <c r="Y230" s="25"/>
      <c r="Z230" s="25"/>
      <c r="AA230" s="25"/>
      <c r="AB230" s="25"/>
      <c r="AC230" s="25"/>
      <c r="AD230" s="25"/>
      <c r="AE230" s="25"/>
      <c r="AF230" s="25"/>
      <c r="AG230" s="25"/>
      <c r="AH230" s="25"/>
      <c r="AI230" s="25"/>
      <c r="AJ230" s="25"/>
      <c r="AK230" s="30"/>
    </row>
    <row r="231" spans="2:37" s="24" customFormat="1" x14ac:dyDescent="0.25">
      <c r="B231" s="25"/>
      <c r="C231" s="26"/>
      <c r="D231" s="26"/>
      <c r="E231" s="25"/>
      <c r="F231" s="25"/>
      <c r="G231" s="25"/>
      <c r="H231" s="25"/>
      <c r="I231" s="27"/>
      <c r="J231" s="27"/>
      <c r="K231" s="25"/>
      <c r="L231" s="25"/>
      <c r="M231" s="25"/>
      <c r="N231" s="54"/>
      <c r="O231" s="58"/>
      <c r="P231" s="49"/>
      <c r="Q231" s="25"/>
      <c r="R231" s="30"/>
      <c r="S231" s="30"/>
      <c r="T231" s="30"/>
      <c r="U231" s="31"/>
      <c r="V231" s="31"/>
      <c r="W231" s="31"/>
      <c r="X231" s="25"/>
      <c r="Y231" s="25"/>
      <c r="Z231" s="25"/>
      <c r="AA231" s="25"/>
      <c r="AB231" s="25"/>
      <c r="AC231" s="25"/>
      <c r="AD231" s="25"/>
      <c r="AE231" s="25"/>
      <c r="AF231" s="25"/>
      <c r="AG231" s="25"/>
      <c r="AH231" s="25"/>
      <c r="AI231" s="25"/>
      <c r="AJ231" s="25"/>
      <c r="AK231" s="30"/>
    </row>
    <row r="232" spans="2:37" s="24" customFormat="1" x14ac:dyDescent="0.25">
      <c r="B232" s="25"/>
      <c r="C232" s="26"/>
      <c r="D232" s="26"/>
      <c r="E232" s="25"/>
      <c r="F232" s="25"/>
      <c r="G232" s="25"/>
      <c r="H232" s="25"/>
      <c r="I232" s="27"/>
      <c r="J232" s="27"/>
      <c r="K232" s="25"/>
      <c r="L232" s="25"/>
      <c r="M232" s="25"/>
      <c r="N232" s="54"/>
      <c r="O232" s="58"/>
      <c r="P232" s="49"/>
      <c r="Q232" s="25"/>
      <c r="R232" s="30"/>
      <c r="S232" s="30"/>
      <c r="T232" s="30"/>
      <c r="U232" s="31"/>
      <c r="V232" s="31"/>
      <c r="W232" s="31"/>
      <c r="X232" s="25"/>
      <c r="Y232" s="25"/>
      <c r="Z232" s="25"/>
      <c r="AA232" s="25"/>
      <c r="AB232" s="25"/>
      <c r="AC232" s="25"/>
      <c r="AD232" s="25"/>
      <c r="AE232" s="25"/>
      <c r="AF232" s="25"/>
      <c r="AG232" s="25"/>
      <c r="AH232" s="25"/>
      <c r="AI232" s="25"/>
      <c r="AJ232" s="25"/>
      <c r="AK232" s="30"/>
    </row>
    <row r="233" spans="2:37" s="24" customFormat="1" x14ac:dyDescent="0.25">
      <c r="B233" s="25"/>
      <c r="C233" s="26"/>
      <c r="D233" s="26"/>
      <c r="E233" s="25"/>
      <c r="F233" s="25"/>
      <c r="G233" s="25"/>
      <c r="H233" s="25"/>
      <c r="I233" s="27"/>
      <c r="J233" s="27"/>
      <c r="K233" s="25"/>
      <c r="L233" s="25"/>
      <c r="M233" s="25"/>
      <c r="N233" s="54"/>
      <c r="O233" s="58"/>
      <c r="P233" s="49"/>
      <c r="Q233" s="25"/>
      <c r="R233" s="30"/>
      <c r="S233" s="30"/>
      <c r="T233" s="30"/>
      <c r="U233" s="31"/>
      <c r="V233" s="31"/>
      <c r="W233" s="31"/>
      <c r="X233" s="25"/>
      <c r="Y233" s="25"/>
      <c r="Z233" s="25"/>
      <c r="AA233" s="25"/>
      <c r="AB233" s="25"/>
      <c r="AC233" s="25"/>
      <c r="AD233" s="25"/>
      <c r="AE233" s="25"/>
      <c r="AF233" s="25"/>
      <c r="AG233" s="25"/>
      <c r="AH233" s="25"/>
      <c r="AI233" s="25"/>
      <c r="AJ233" s="25"/>
      <c r="AK233" s="30"/>
    </row>
    <row r="234" spans="2:37" s="24" customFormat="1" x14ac:dyDescent="0.25">
      <c r="B234" s="25"/>
      <c r="C234" s="26"/>
      <c r="D234" s="26"/>
      <c r="E234" s="25"/>
      <c r="F234" s="25"/>
      <c r="G234" s="25"/>
      <c r="H234" s="25"/>
      <c r="I234" s="27"/>
      <c r="J234" s="27"/>
      <c r="K234" s="25"/>
      <c r="L234" s="25"/>
      <c r="M234" s="25"/>
      <c r="N234" s="54"/>
      <c r="O234" s="58"/>
      <c r="P234" s="49"/>
      <c r="Q234" s="25"/>
      <c r="R234" s="30"/>
      <c r="S234" s="30"/>
      <c r="T234" s="30"/>
      <c r="U234" s="31"/>
      <c r="V234" s="31"/>
      <c r="W234" s="31"/>
      <c r="X234" s="25"/>
      <c r="Y234" s="25"/>
      <c r="Z234" s="25"/>
      <c r="AA234" s="25"/>
      <c r="AB234" s="25"/>
      <c r="AC234" s="25"/>
      <c r="AD234" s="25"/>
      <c r="AE234" s="25"/>
      <c r="AF234" s="25"/>
      <c r="AG234" s="25"/>
      <c r="AH234" s="25"/>
      <c r="AI234" s="25"/>
      <c r="AJ234" s="25"/>
      <c r="AK234" s="30"/>
    </row>
    <row r="235" spans="2:37" s="24" customFormat="1" x14ac:dyDescent="0.25">
      <c r="B235" s="25"/>
      <c r="C235" s="26"/>
      <c r="D235" s="26"/>
      <c r="E235" s="25"/>
      <c r="F235" s="25"/>
      <c r="G235" s="25"/>
      <c r="H235" s="25"/>
      <c r="I235" s="27"/>
      <c r="J235" s="27"/>
      <c r="K235" s="25"/>
      <c r="L235" s="25"/>
      <c r="M235" s="25"/>
      <c r="N235" s="54"/>
      <c r="O235" s="58"/>
      <c r="P235" s="49"/>
      <c r="Q235" s="25"/>
      <c r="R235" s="30"/>
      <c r="S235" s="30"/>
      <c r="T235" s="30"/>
      <c r="U235" s="31"/>
      <c r="V235" s="31"/>
      <c r="W235" s="31"/>
      <c r="X235" s="25"/>
      <c r="Y235" s="25"/>
      <c r="Z235" s="25"/>
      <c r="AA235" s="25"/>
      <c r="AB235" s="25"/>
      <c r="AC235" s="25"/>
      <c r="AD235" s="25"/>
      <c r="AE235" s="25"/>
      <c r="AF235" s="25"/>
      <c r="AG235" s="25"/>
      <c r="AH235" s="25"/>
      <c r="AI235" s="25"/>
      <c r="AJ235" s="25"/>
      <c r="AK235" s="30"/>
    </row>
    <row r="236" spans="2:37" s="24" customFormat="1" x14ac:dyDescent="0.25">
      <c r="B236" s="25"/>
      <c r="C236" s="26"/>
      <c r="D236" s="26"/>
      <c r="E236" s="25"/>
      <c r="F236" s="25"/>
      <c r="G236" s="25"/>
      <c r="H236" s="25"/>
      <c r="I236" s="27"/>
      <c r="J236" s="27"/>
      <c r="K236" s="25"/>
      <c r="L236" s="25"/>
      <c r="M236" s="25"/>
      <c r="N236" s="54"/>
      <c r="O236" s="58"/>
      <c r="P236" s="49"/>
      <c r="Q236" s="25"/>
      <c r="R236" s="30"/>
      <c r="S236" s="30"/>
      <c r="T236" s="30"/>
      <c r="U236" s="31"/>
      <c r="V236" s="31"/>
      <c r="W236" s="31"/>
      <c r="X236" s="25"/>
      <c r="Y236" s="25"/>
      <c r="Z236" s="25"/>
      <c r="AA236" s="25"/>
      <c r="AB236" s="25"/>
      <c r="AC236" s="25"/>
      <c r="AD236" s="25"/>
      <c r="AE236" s="25"/>
      <c r="AF236" s="25"/>
      <c r="AG236" s="25"/>
      <c r="AH236" s="25"/>
      <c r="AI236" s="25"/>
      <c r="AJ236" s="25"/>
      <c r="AK236" s="30"/>
    </row>
    <row r="237" spans="2:37" s="24" customFormat="1" x14ac:dyDescent="0.25">
      <c r="B237" s="25"/>
      <c r="C237" s="26"/>
      <c r="D237" s="26"/>
      <c r="E237" s="25"/>
      <c r="F237" s="25"/>
      <c r="G237" s="25"/>
      <c r="H237" s="25"/>
      <c r="I237" s="27"/>
      <c r="J237" s="27"/>
      <c r="K237" s="25"/>
      <c r="L237" s="25"/>
      <c r="M237" s="25"/>
      <c r="N237" s="54"/>
      <c r="O237" s="58"/>
      <c r="P237" s="49"/>
      <c r="Q237" s="25"/>
      <c r="R237" s="30"/>
      <c r="S237" s="30"/>
      <c r="T237" s="30"/>
      <c r="U237" s="31"/>
      <c r="V237" s="31"/>
      <c r="W237" s="31"/>
      <c r="X237" s="25"/>
      <c r="Y237" s="25"/>
      <c r="Z237" s="25"/>
      <c r="AA237" s="25"/>
      <c r="AB237" s="25"/>
      <c r="AC237" s="25"/>
      <c r="AD237" s="25"/>
      <c r="AE237" s="25"/>
      <c r="AF237" s="25"/>
      <c r="AG237" s="25"/>
      <c r="AH237" s="25"/>
      <c r="AI237" s="25"/>
      <c r="AJ237" s="25"/>
      <c r="AK237" s="30"/>
    </row>
    <row r="238" spans="2:37" s="24" customFormat="1" x14ac:dyDescent="0.25">
      <c r="B238" s="25"/>
      <c r="C238" s="26"/>
      <c r="D238" s="26"/>
      <c r="E238" s="25"/>
      <c r="F238" s="25"/>
      <c r="G238" s="25"/>
      <c r="H238" s="25"/>
      <c r="I238" s="27"/>
      <c r="J238" s="27"/>
      <c r="K238" s="25"/>
      <c r="L238" s="25"/>
      <c r="M238" s="25"/>
      <c r="N238" s="54"/>
      <c r="O238" s="58"/>
      <c r="P238" s="49"/>
      <c r="Q238" s="25"/>
      <c r="R238" s="30"/>
      <c r="S238" s="30"/>
      <c r="T238" s="30"/>
      <c r="U238" s="31"/>
      <c r="V238" s="31"/>
      <c r="W238" s="31"/>
      <c r="X238" s="25"/>
      <c r="Y238" s="25"/>
      <c r="Z238" s="25"/>
      <c r="AA238" s="25"/>
      <c r="AB238" s="25"/>
      <c r="AC238" s="25"/>
      <c r="AD238" s="25"/>
      <c r="AE238" s="25"/>
      <c r="AF238" s="25"/>
      <c r="AG238" s="25"/>
      <c r="AH238" s="25"/>
      <c r="AI238" s="25"/>
      <c r="AJ238" s="25"/>
      <c r="AK238" s="30"/>
    </row>
    <row r="239" spans="2:37" s="24" customFormat="1" x14ac:dyDescent="0.25">
      <c r="B239" s="25"/>
      <c r="C239" s="26"/>
      <c r="D239" s="26"/>
      <c r="E239" s="25"/>
      <c r="F239" s="25"/>
      <c r="G239" s="25"/>
      <c r="H239" s="25"/>
      <c r="I239" s="27"/>
      <c r="J239" s="27"/>
      <c r="K239" s="25"/>
      <c r="L239" s="25"/>
      <c r="M239" s="25"/>
      <c r="N239" s="54"/>
      <c r="O239" s="58"/>
      <c r="P239" s="49"/>
      <c r="Q239" s="25"/>
      <c r="R239" s="30"/>
      <c r="S239" s="30"/>
      <c r="T239" s="30"/>
      <c r="U239" s="31"/>
      <c r="V239" s="31"/>
      <c r="W239" s="31"/>
      <c r="X239" s="25"/>
      <c r="Y239" s="25"/>
      <c r="Z239" s="25"/>
      <c r="AA239" s="25"/>
      <c r="AB239" s="25"/>
      <c r="AC239" s="25"/>
      <c r="AD239" s="25"/>
      <c r="AE239" s="25"/>
      <c r="AF239" s="25"/>
      <c r="AG239" s="25"/>
      <c r="AH239" s="25"/>
      <c r="AI239" s="25"/>
      <c r="AJ239" s="25"/>
      <c r="AK239" s="30"/>
    </row>
    <row r="240" spans="2:37" s="24" customFormat="1" x14ac:dyDescent="0.25">
      <c r="B240" s="25"/>
      <c r="C240" s="26"/>
      <c r="D240" s="26"/>
      <c r="E240" s="25"/>
      <c r="F240" s="25"/>
      <c r="G240" s="25"/>
      <c r="H240" s="25"/>
      <c r="I240" s="27"/>
      <c r="J240" s="27"/>
      <c r="K240" s="25"/>
      <c r="L240" s="25"/>
      <c r="M240" s="25"/>
      <c r="N240" s="54"/>
      <c r="O240" s="58"/>
      <c r="P240" s="49"/>
      <c r="Q240" s="25"/>
      <c r="R240" s="30"/>
      <c r="S240" s="30"/>
      <c r="T240" s="30"/>
      <c r="U240" s="31"/>
      <c r="V240" s="31"/>
      <c r="W240" s="31"/>
      <c r="X240" s="25"/>
      <c r="Y240" s="25"/>
      <c r="Z240" s="25"/>
      <c r="AA240" s="25"/>
      <c r="AB240" s="25"/>
      <c r="AC240" s="25"/>
      <c r="AD240" s="25"/>
      <c r="AE240" s="25"/>
      <c r="AF240" s="25"/>
      <c r="AG240" s="25"/>
      <c r="AH240" s="25"/>
      <c r="AI240" s="25"/>
      <c r="AJ240" s="25"/>
      <c r="AK240" s="30"/>
    </row>
    <row r="241" spans="2:37" s="24" customFormat="1" x14ac:dyDescent="0.25">
      <c r="B241" s="25"/>
      <c r="C241" s="26"/>
      <c r="D241" s="26"/>
      <c r="E241" s="25"/>
      <c r="F241" s="25"/>
      <c r="G241" s="25"/>
      <c r="H241" s="25"/>
      <c r="I241" s="27"/>
      <c r="J241" s="27"/>
      <c r="K241" s="25"/>
      <c r="L241" s="25"/>
      <c r="M241" s="25"/>
      <c r="N241" s="54"/>
      <c r="O241" s="58"/>
      <c r="P241" s="49"/>
      <c r="Q241" s="25"/>
      <c r="R241" s="30"/>
      <c r="S241" s="30"/>
      <c r="T241" s="30"/>
      <c r="U241" s="31"/>
      <c r="V241" s="31"/>
      <c r="W241" s="31"/>
      <c r="X241" s="25"/>
      <c r="Y241" s="25"/>
      <c r="Z241" s="25"/>
      <c r="AA241" s="25"/>
      <c r="AB241" s="25"/>
      <c r="AC241" s="25"/>
      <c r="AD241" s="25"/>
      <c r="AE241" s="25"/>
      <c r="AF241" s="25"/>
      <c r="AG241" s="25"/>
      <c r="AH241" s="25"/>
      <c r="AI241" s="25"/>
      <c r="AJ241" s="25"/>
      <c r="AK241" s="30"/>
    </row>
    <row r="242" spans="2:37" s="24" customFormat="1" x14ac:dyDescent="0.25">
      <c r="B242" s="25"/>
      <c r="C242" s="26"/>
      <c r="D242" s="26"/>
      <c r="E242" s="25"/>
      <c r="F242" s="25"/>
      <c r="G242" s="25"/>
      <c r="H242" s="25"/>
      <c r="I242" s="27"/>
      <c r="J242" s="27"/>
      <c r="K242" s="25"/>
      <c r="L242" s="25"/>
      <c r="M242" s="25"/>
      <c r="N242" s="54"/>
      <c r="O242" s="58"/>
      <c r="P242" s="49"/>
      <c r="Q242" s="25"/>
      <c r="R242" s="30"/>
      <c r="S242" s="30"/>
      <c r="T242" s="30"/>
      <c r="U242" s="31"/>
      <c r="V242" s="31"/>
      <c r="W242" s="31"/>
      <c r="X242" s="25"/>
      <c r="Y242" s="25"/>
      <c r="Z242" s="25"/>
      <c r="AA242" s="25"/>
      <c r="AB242" s="25"/>
      <c r="AC242" s="25"/>
      <c r="AD242" s="25"/>
      <c r="AE242" s="25"/>
      <c r="AF242" s="25"/>
      <c r="AG242" s="25"/>
      <c r="AH242" s="25"/>
      <c r="AI242" s="25"/>
      <c r="AJ242" s="25"/>
      <c r="AK242" s="30"/>
    </row>
    <row r="243" spans="2:37" s="24" customFormat="1" x14ac:dyDescent="0.25">
      <c r="B243" s="25"/>
      <c r="C243" s="26"/>
      <c r="D243" s="26"/>
      <c r="E243" s="25"/>
      <c r="F243" s="25"/>
      <c r="G243" s="25"/>
      <c r="H243" s="25"/>
      <c r="I243" s="27"/>
      <c r="J243" s="27"/>
      <c r="K243" s="25"/>
      <c r="L243" s="25"/>
      <c r="M243" s="25"/>
      <c r="N243" s="54"/>
      <c r="O243" s="58"/>
      <c r="P243" s="49"/>
      <c r="Q243" s="25"/>
      <c r="R243" s="30"/>
      <c r="S243" s="30"/>
      <c r="T243" s="30"/>
      <c r="U243" s="31"/>
      <c r="V243" s="31"/>
      <c r="W243" s="31"/>
      <c r="X243" s="25"/>
      <c r="Y243" s="25"/>
      <c r="Z243" s="25"/>
      <c r="AA243" s="25"/>
      <c r="AB243" s="25"/>
      <c r="AC243" s="25"/>
      <c r="AD243" s="25"/>
      <c r="AE243" s="25"/>
      <c r="AF243" s="25"/>
      <c r="AG243" s="25"/>
      <c r="AH243" s="25"/>
      <c r="AI243" s="25"/>
      <c r="AJ243" s="25"/>
      <c r="AK243" s="30"/>
    </row>
    <row r="244" spans="2:37" s="24" customFormat="1" x14ac:dyDescent="0.25">
      <c r="B244" s="25"/>
      <c r="C244" s="26"/>
      <c r="D244" s="26"/>
      <c r="E244" s="25"/>
      <c r="F244" s="25"/>
      <c r="G244" s="25"/>
      <c r="H244" s="25"/>
      <c r="I244" s="27"/>
      <c r="J244" s="27"/>
      <c r="K244" s="25"/>
      <c r="L244" s="25"/>
      <c r="M244" s="25"/>
      <c r="N244" s="54"/>
      <c r="O244" s="58"/>
      <c r="P244" s="49"/>
      <c r="Q244" s="25"/>
      <c r="R244" s="30"/>
      <c r="S244" s="30"/>
      <c r="T244" s="30"/>
      <c r="U244" s="31"/>
      <c r="V244" s="31"/>
      <c r="W244" s="31"/>
      <c r="X244" s="25"/>
      <c r="Y244" s="25"/>
      <c r="Z244" s="25"/>
      <c r="AA244" s="25"/>
      <c r="AB244" s="25"/>
      <c r="AC244" s="25"/>
      <c r="AD244" s="25"/>
      <c r="AE244" s="25"/>
      <c r="AF244" s="25"/>
      <c r="AG244" s="25"/>
      <c r="AH244" s="25"/>
      <c r="AI244" s="25"/>
      <c r="AJ244" s="25"/>
      <c r="AK244" s="30"/>
    </row>
    <row r="245" spans="2:37" s="24" customFormat="1" x14ac:dyDescent="0.25">
      <c r="B245" s="25"/>
      <c r="C245" s="26"/>
      <c r="D245" s="26"/>
      <c r="E245" s="25"/>
      <c r="F245" s="25"/>
      <c r="G245" s="25"/>
      <c r="H245" s="25"/>
      <c r="I245" s="27"/>
      <c r="J245" s="27"/>
      <c r="K245" s="25"/>
      <c r="L245" s="25"/>
      <c r="M245" s="25"/>
      <c r="N245" s="54"/>
      <c r="O245" s="58"/>
      <c r="P245" s="49"/>
      <c r="Q245" s="25"/>
      <c r="R245" s="30"/>
      <c r="S245" s="30"/>
      <c r="T245" s="30"/>
      <c r="U245" s="31"/>
      <c r="V245" s="31"/>
      <c r="W245" s="31"/>
      <c r="X245" s="25"/>
      <c r="Y245" s="25"/>
      <c r="Z245" s="25"/>
      <c r="AA245" s="25"/>
      <c r="AB245" s="25"/>
      <c r="AC245" s="25"/>
      <c r="AD245" s="25"/>
      <c r="AE245" s="25"/>
      <c r="AF245" s="25"/>
      <c r="AG245" s="25"/>
      <c r="AH245" s="25"/>
      <c r="AI245" s="25"/>
      <c r="AJ245" s="25"/>
      <c r="AK245" s="30"/>
    </row>
    <row r="246" spans="2:37" s="24" customFormat="1" x14ac:dyDescent="0.25">
      <c r="B246" s="25"/>
      <c r="C246" s="26"/>
      <c r="D246" s="26"/>
      <c r="E246" s="25"/>
      <c r="F246" s="25"/>
      <c r="G246" s="25"/>
      <c r="H246" s="25"/>
      <c r="I246" s="27"/>
      <c r="J246" s="27"/>
      <c r="K246" s="25"/>
      <c r="L246" s="25"/>
      <c r="M246" s="25"/>
      <c r="N246" s="54"/>
      <c r="O246" s="58"/>
      <c r="P246" s="49"/>
      <c r="Q246" s="25"/>
      <c r="R246" s="30"/>
      <c r="S246" s="30"/>
      <c r="T246" s="30"/>
      <c r="U246" s="31"/>
      <c r="V246" s="31"/>
      <c r="W246" s="31"/>
      <c r="X246" s="25"/>
      <c r="Y246" s="25"/>
      <c r="Z246" s="25"/>
      <c r="AA246" s="25"/>
      <c r="AB246" s="25"/>
      <c r="AC246" s="25"/>
      <c r="AD246" s="25"/>
      <c r="AE246" s="25"/>
      <c r="AF246" s="25"/>
      <c r="AG246" s="25"/>
      <c r="AH246" s="25"/>
      <c r="AI246" s="25"/>
      <c r="AJ246" s="25"/>
      <c r="AK246" s="30"/>
    </row>
    <row r="247" spans="2:37" s="24" customFormat="1" x14ac:dyDescent="0.25">
      <c r="B247" s="25"/>
      <c r="C247" s="26"/>
      <c r="D247" s="26"/>
      <c r="E247" s="25"/>
      <c r="F247" s="25"/>
      <c r="G247" s="25"/>
      <c r="H247" s="25"/>
      <c r="I247" s="27"/>
      <c r="J247" s="27"/>
      <c r="K247" s="25"/>
      <c r="L247" s="25"/>
      <c r="M247" s="25"/>
      <c r="N247" s="54"/>
      <c r="O247" s="58"/>
      <c r="P247" s="49"/>
      <c r="Q247" s="25"/>
      <c r="R247" s="30"/>
      <c r="S247" s="30"/>
      <c r="T247" s="30"/>
      <c r="U247" s="31"/>
      <c r="V247" s="31"/>
      <c r="W247" s="31"/>
      <c r="X247" s="25"/>
      <c r="Y247" s="25"/>
      <c r="Z247" s="25"/>
      <c r="AA247" s="25"/>
      <c r="AB247" s="25"/>
      <c r="AC247" s="25"/>
      <c r="AD247" s="25"/>
      <c r="AE247" s="25"/>
      <c r="AF247" s="25"/>
      <c r="AG247" s="25"/>
      <c r="AH247" s="25"/>
      <c r="AI247" s="25"/>
      <c r="AJ247" s="25"/>
      <c r="AK247" s="30"/>
    </row>
    <row r="248" spans="2:37" s="24" customFormat="1" x14ac:dyDescent="0.25">
      <c r="B248" s="25"/>
      <c r="C248" s="26"/>
      <c r="D248" s="26"/>
      <c r="E248" s="25"/>
      <c r="F248" s="25"/>
      <c r="G248" s="25"/>
      <c r="H248" s="25"/>
      <c r="I248" s="27"/>
      <c r="J248" s="27"/>
      <c r="K248" s="25"/>
      <c r="L248" s="25"/>
      <c r="M248" s="25"/>
      <c r="N248" s="54"/>
      <c r="O248" s="58"/>
      <c r="P248" s="49"/>
      <c r="Q248" s="25"/>
      <c r="R248" s="30"/>
      <c r="S248" s="30"/>
      <c r="T248" s="30"/>
      <c r="U248" s="31"/>
      <c r="V248" s="31"/>
      <c r="W248" s="31"/>
      <c r="X248" s="25"/>
      <c r="Y248" s="25"/>
      <c r="Z248" s="25"/>
      <c r="AA248" s="25"/>
      <c r="AB248" s="25"/>
      <c r="AC248" s="25"/>
      <c r="AD248" s="25"/>
      <c r="AE248" s="25"/>
      <c r="AF248" s="25"/>
      <c r="AG248" s="25"/>
      <c r="AH248" s="25"/>
      <c r="AI248" s="25"/>
      <c r="AJ248" s="25"/>
      <c r="AK248" s="30"/>
    </row>
    <row r="249" spans="2:37" s="24" customFormat="1" x14ac:dyDescent="0.25">
      <c r="B249" s="25"/>
      <c r="C249" s="26"/>
      <c r="D249" s="26"/>
      <c r="E249" s="25"/>
      <c r="F249" s="25"/>
      <c r="G249" s="25"/>
      <c r="H249" s="25"/>
      <c r="I249" s="27"/>
      <c r="J249" s="27"/>
      <c r="K249" s="25"/>
      <c r="L249" s="25"/>
      <c r="M249" s="25"/>
      <c r="N249" s="54"/>
      <c r="O249" s="58"/>
      <c r="P249" s="49"/>
      <c r="Q249" s="25"/>
      <c r="R249" s="30"/>
      <c r="S249" s="30"/>
      <c r="T249" s="30"/>
      <c r="U249" s="31"/>
      <c r="V249" s="31"/>
      <c r="W249" s="31"/>
      <c r="X249" s="25"/>
      <c r="Y249" s="25"/>
      <c r="Z249" s="25"/>
      <c r="AA249" s="25"/>
      <c r="AB249" s="25"/>
      <c r="AC249" s="25"/>
      <c r="AD249" s="25"/>
      <c r="AE249" s="25"/>
      <c r="AF249" s="25"/>
      <c r="AG249" s="25"/>
      <c r="AH249" s="25"/>
      <c r="AI249" s="25"/>
      <c r="AJ249" s="25"/>
      <c r="AK249" s="30"/>
    </row>
    <row r="250" spans="2:37" s="24" customFormat="1" x14ac:dyDescent="0.25">
      <c r="B250" s="25"/>
      <c r="C250" s="26"/>
      <c r="D250" s="26"/>
      <c r="E250" s="25"/>
      <c r="F250" s="25"/>
      <c r="G250" s="25"/>
      <c r="H250" s="25"/>
      <c r="I250" s="27"/>
      <c r="J250" s="27"/>
      <c r="K250" s="25"/>
      <c r="L250" s="25"/>
      <c r="M250" s="25"/>
      <c r="N250" s="54"/>
      <c r="O250" s="58"/>
      <c r="P250" s="49"/>
      <c r="Q250" s="25"/>
      <c r="R250" s="30"/>
      <c r="S250" s="30"/>
      <c r="T250" s="30"/>
      <c r="U250" s="31"/>
      <c r="V250" s="31"/>
      <c r="W250" s="31"/>
      <c r="X250" s="25"/>
      <c r="Y250" s="25"/>
      <c r="Z250" s="25"/>
      <c r="AA250" s="25"/>
      <c r="AB250" s="25"/>
      <c r="AC250" s="25"/>
      <c r="AD250" s="25"/>
      <c r="AE250" s="25"/>
      <c r="AF250" s="25"/>
      <c r="AG250" s="25"/>
      <c r="AH250" s="25"/>
      <c r="AI250" s="25"/>
      <c r="AJ250" s="25"/>
      <c r="AK250" s="30"/>
    </row>
    <row r="251" spans="2:37" s="24" customFormat="1" x14ac:dyDescent="0.25">
      <c r="B251" s="25"/>
      <c r="C251" s="26"/>
      <c r="D251" s="26"/>
      <c r="E251" s="25"/>
      <c r="F251" s="25"/>
      <c r="G251" s="25"/>
      <c r="H251" s="25"/>
      <c r="I251" s="27"/>
      <c r="J251" s="27"/>
      <c r="K251" s="25"/>
      <c r="L251" s="25"/>
      <c r="M251" s="25"/>
      <c r="N251" s="54"/>
      <c r="O251" s="58"/>
      <c r="P251" s="49"/>
      <c r="Q251" s="25"/>
      <c r="R251" s="30"/>
      <c r="S251" s="30"/>
      <c r="T251" s="30"/>
      <c r="U251" s="31"/>
      <c r="V251" s="31"/>
      <c r="W251" s="31"/>
      <c r="X251" s="25"/>
      <c r="Y251" s="25"/>
      <c r="Z251" s="25"/>
      <c r="AA251" s="25"/>
      <c r="AB251" s="25"/>
      <c r="AC251" s="25"/>
      <c r="AD251" s="25"/>
      <c r="AE251" s="25"/>
      <c r="AF251" s="25"/>
      <c r="AG251" s="25"/>
      <c r="AH251" s="25"/>
      <c r="AI251" s="25"/>
      <c r="AJ251" s="25"/>
      <c r="AK251" s="30"/>
    </row>
    <row r="252" spans="2:37" s="24" customFormat="1" x14ac:dyDescent="0.25">
      <c r="B252" s="25"/>
      <c r="C252" s="26"/>
      <c r="D252" s="26"/>
      <c r="E252" s="25"/>
      <c r="F252" s="25"/>
      <c r="G252" s="25"/>
      <c r="H252" s="25"/>
      <c r="I252" s="27"/>
      <c r="J252" s="27"/>
      <c r="K252" s="25"/>
      <c r="L252" s="25"/>
      <c r="M252" s="25"/>
      <c r="N252" s="57"/>
      <c r="O252" s="58"/>
      <c r="P252" s="49"/>
      <c r="Q252" s="25"/>
      <c r="R252" s="30"/>
      <c r="S252" s="30"/>
      <c r="T252" s="30"/>
      <c r="U252" s="31"/>
      <c r="V252" s="31"/>
      <c r="W252" s="31"/>
      <c r="X252" s="25"/>
      <c r="Y252" s="25"/>
      <c r="Z252" s="25"/>
      <c r="AA252" s="25"/>
      <c r="AB252" s="25"/>
      <c r="AC252" s="25"/>
      <c r="AD252" s="25"/>
      <c r="AE252" s="25"/>
      <c r="AF252" s="25"/>
      <c r="AG252" s="25"/>
      <c r="AH252" s="25"/>
      <c r="AI252" s="25"/>
      <c r="AJ252" s="25"/>
      <c r="AK252" s="30"/>
    </row>
    <row r="253" spans="2:37" s="24" customFormat="1" x14ac:dyDescent="0.25">
      <c r="B253" s="25"/>
      <c r="C253" s="26"/>
      <c r="D253" s="26"/>
      <c r="E253" s="25"/>
      <c r="F253" s="25"/>
      <c r="G253" s="25"/>
      <c r="H253" s="25"/>
      <c r="I253" s="27"/>
      <c r="J253" s="27"/>
      <c r="K253" s="25"/>
      <c r="L253" s="25"/>
      <c r="M253" s="25"/>
      <c r="N253" s="54"/>
      <c r="O253" s="58"/>
      <c r="P253" s="49"/>
      <c r="Q253" s="25"/>
      <c r="R253" s="30"/>
      <c r="S253" s="30"/>
      <c r="T253" s="30"/>
      <c r="U253" s="31"/>
      <c r="V253" s="31"/>
      <c r="W253" s="31"/>
      <c r="X253" s="25"/>
      <c r="Y253" s="25"/>
      <c r="Z253" s="25"/>
      <c r="AA253" s="25"/>
      <c r="AB253" s="25"/>
      <c r="AC253" s="25"/>
      <c r="AD253" s="25"/>
      <c r="AE253" s="25"/>
      <c r="AF253" s="25"/>
      <c r="AG253" s="25"/>
      <c r="AH253" s="25"/>
      <c r="AI253" s="25"/>
      <c r="AJ253" s="25"/>
      <c r="AK253" s="30"/>
    </row>
    <row r="254" spans="2:37" s="24" customFormat="1" x14ac:dyDescent="0.25">
      <c r="B254" s="25"/>
      <c r="C254" s="26"/>
      <c r="D254" s="26"/>
      <c r="E254" s="25"/>
      <c r="F254" s="25"/>
      <c r="G254" s="25"/>
      <c r="H254" s="25"/>
      <c r="I254" s="27"/>
      <c r="J254" s="27"/>
      <c r="K254" s="25"/>
      <c r="L254" s="25"/>
      <c r="M254" s="25"/>
      <c r="N254" s="54"/>
      <c r="O254" s="58"/>
      <c r="P254" s="49"/>
      <c r="Q254" s="25"/>
      <c r="R254" s="30"/>
      <c r="S254" s="30"/>
      <c r="T254" s="30"/>
      <c r="U254" s="31"/>
      <c r="V254" s="31"/>
      <c r="W254" s="31"/>
      <c r="X254" s="25"/>
      <c r="Y254" s="25"/>
      <c r="Z254" s="25"/>
      <c r="AA254" s="25"/>
      <c r="AB254" s="25"/>
      <c r="AC254" s="25"/>
      <c r="AD254" s="25"/>
      <c r="AE254" s="25"/>
      <c r="AF254" s="25"/>
      <c r="AG254" s="25"/>
      <c r="AH254" s="25"/>
      <c r="AI254" s="25"/>
      <c r="AJ254" s="25"/>
      <c r="AK254" s="30"/>
    </row>
    <row r="255" spans="2:37" s="24" customFormat="1" x14ac:dyDescent="0.25">
      <c r="B255" s="25"/>
      <c r="C255" s="26"/>
      <c r="D255" s="26"/>
      <c r="E255" s="25"/>
      <c r="F255" s="25"/>
      <c r="G255" s="25"/>
      <c r="H255" s="25"/>
      <c r="I255" s="27"/>
      <c r="J255" s="27"/>
      <c r="K255" s="25"/>
      <c r="L255" s="25"/>
      <c r="M255" s="25"/>
      <c r="N255" s="54"/>
      <c r="O255" s="58"/>
      <c r="P255" s="49"/>
      <c r="Q255" s="25"/>
      <c r="R255" s="30"/>
      <c r="S255" s="30"/>
      <c r="T255" s="30"/>
      <c r="U255" s="31"/>
      <c r="V255" s="31"/>
      <c r="W255" s="31"/>
      <c r="X255" s="25"/>
      <c r="Y255" s="25"/>
      <c r="Z255" s="25"/>
      <c r="AA255" s="25"/>
      <c r="AB255" s="25"/>
      <c r="AC255" s="25"/>
      <c r="AD255" s="25"/>
      <c r="AE255" s="25"/>
      <c r="AF255" s="25"/>
      <c r="AG255" s="25"/>
      <c r="AH255" s="25"/>
      <c r="AI255" s="25"/>
      <c r="AJ255" s="25"/>
      <c r="AK255" s="30"/>
    </row>
    <row r="256" spans="2:37" s="24" customFormat="1" x14ac:dyDescent="0.25">
      <c r="B256" s="43"/>
      <c r="C256" s="42"/>
      <c r="D256" s="42"/>
      <c r="E256" s="43"/>
      <c r="F256" s="43"/>
      <c r="G256" s="43"/>
      <c r="H256" s="43"/>
      <c r="I256" s="44"/>
      <c r="J256" s="44"/>
      <c r="K256" s="43"/>
      <c r="L256" s="43"/>
      <c r="M256" s="43"/>
      <c r="N256" s="54"/>
      <c r="O256" s="45"/>
      <c r="P256" s="45"/>
      <c r="Q256" s="46"/>
      <c r="R256" s="47"/>
      <c r="S256" s="47"/>
      <c r="T256" s="47"/>
      <c r="U256" s="37"/>
      <c r="V256" s="37"/>
      <c r="W256" s="37"/>
      <c r="X256" s="43"/>
      <c r="Y256" s="43"/>
      <c r="Z256" s="37"/>
      <c r="AA256" s="43"/>
      <c r="AB256" s="43"/>
      <c r="AC256" s="43"/>
      <c r="AD256" s="43"/>
      <c r="AE256" s="43"/>
      <c r="AF256" s="43"/>
      <c r="AG256" s="43"/>
      <c r="AH256" s="43"/>
      <c r="AI256" s="43"/>
      <c r="AJ256" s="43"/>
      <c r="AK256" s="30"/>
    </row>
    <row r="257" spans="2:37" s="24" customFormat="1" x14ac:dyDescent="0.25">
      <c r="B257" s="43"/>
      <c r="C257" s="42"/>
      <c r="D257" s="42"/>
      <c r="E257" s="43"/>
      <c r="F257" s="43"/>
      <c r="G257" s="43"/>
      <c r="H257" s="43"/>
      <c r="I257" s="44"/>
      <c r="J257" s="44"/>
      <c r="K257" s="43"/>
      <c r="L257" s="43"/>
      <c r="M257" s="43"/>
      <c r="N257" s="54"/>
      <c r="O257" s="45"/>
      <c r="P257" s="45"/>
      <c r="Q257" s="46"/>
      <c r="R257" s="47"/>
      <c r="S257" s="47"/>
      <c r="T257" s="47"/>
      <c r="U257" s="37"/>
      <c r="V257" s="37"/>
      <c r="W257" s="37"/>
      <c r="X257" s="43"/>
      <c r="Y257" s="43"/>
      <c r="Z257" s="37"/>
      <c r="AA257" s="43"/>
      <c r="AB257" s="43"/>
      <c r="AC257" s="43"/>
      <c r="AD257" s="43"/>
      <c r="AE257" s="43"/>
      <c r="AF257" s="43"/>
      <c r="AG257" s="43"/>
      <c r="AH257" s="43"/>
      <c r="AI257" s="43"/>
      <c r="AJ257" s="43"/>
      <c r="AK257" s="30"/>
    </row>
    <row r="258" spans="2:37" s="24" customFormat="1" x14ac:dyDescent="0.25">
      <c r="B258" s="43"/>
      <c r="C258" s="42"/>
      <c r="D258" s="42"/>
      <c r="E258" s="43"/>
      <c r="F258" s="43"/>
      <c r="G258" s="43"/>
      <c r="H258" s="43"/>
      <c r="I258" s="44"/>
      <c r="J258" s="44"/>
      <c r="K258" s="43"/>
      <c r="L258" s="43"/>
      <c r="M258" s="25"/>
      <c r="N258" s="54"/>
      <c r="O258" s="45"/>
      <c r="P258" s="45"/>
      <c r="Q258" s="46"/>
      <c r="R258" s="47"/>
      <c r="S258" s="47"/>
      <c r="T258" s="47"/>
      <c r="U258" s="37"/>
      <c r="V258" s="37"/>
      <c r="W258" s="37"/>
      <c r="X258" s="43"/>
      <c r="Y258" s="43"/>
      <c r="Z258" s="37"/>
      <c r="AA258" s="43"/>
      <c r="AB258" s="43"/>
      <c r="AC258" s="43"/>
      <c r="AD258" s="43"/>
      <c r="AE258" s="43"/>
      <c r="AF258" s="43"/>
      <c r="AG258" s="43"/>
      <c r="AH258" s="43"/>
      <c r="AI258" s="43"/>
      <c r="AJ258" s="43"/>
      <c r="AK258" s="30"/>
    </row>
    <row r="259" spans="2:37" s="24" customFormat="1" x14ac:dyDescent="0.25">
      <c r="B259" s="43"/>
      <c r="C259" s="42"/>
      <c r="D259" s="42"/>
      <c r="E259" s="43"/>
      <c r="F259" s="43"/>
      <c r="G259" s="43"/>
      <c r="H259" s="43"/>
      <c r="I259" s="44"/>
      <c r="J259" s="44"/>
      <c r="K259" s="43"/>
      <c r="L259" s="43"/>
      <c r="M259" s="25"/>
      <c r="N259" s="54"/>
      <c r="O259" s="45"/>
      <c r="P259" s="45"/>
      <c r="Q259" s="46"/>
      <c r="R259" s="47"/>
      <c r="S259" s="47"/>
      <c r="T259" s="47"/>
      <c r="U259" s="37"/>
      <c r="V259" s="37"/>
      <c r="W259" s="37"/>
      <c r="X259" s="43"/>
      <c r="Y259" s="43"/>
      <c r="Z259" s="37"/>
      <c r="AA259" s="43"/>
      <c r="AB259" s="43"/>
      <c r="AC259" s="43"/>
      <c r="AD259" s="43"/>
      <c r="AE259" s="43"/>
      <c r="AF259" s="43"/>
      <c r="AG259" s="43"/>
      <c r="AH259" s="43"/>
      <c r="AI259" s="43"/>
      <c r="AJ259" s="43"/>
      <c r="AK259" s="30"/>
    </row>
    <row r="260" spans="2:37" s="24" customFormat="1" x14ac:dyDescent="0.25">
      <c r="B260" s="43"/>
      <c r="C260" s="42"/>
      <c r="D260" s="42"/>
      <c r="E260" s="43"/>
      <c r="F260" s="43"/>
      <c r="G260" s="43"/>
      <c r="H260" s="43"/>
      <c r="I260" s="44"/>
      <c r="J260" s="44"/>
      <c r="K260" s="43"/>
      <c r="L260" s="43"/>
      <c r="M260" s="25"/>
      <c r="N260" s="54"/>
      <c r="O260" s="45"/>
      <c r="P260" s="45"/>
      <c r="Q260" s="46"/>
      <c r="R260" s="47"/>
      <c r="S260" s="47"/>
      <c r="T260" s="47"/>
      <c r="U260" s="37"/>
      <c r="V260" s="37"/>
      <c r="W260" s="37"/>
      <c r="X260" s="43"/>
      <c r="Y260" s="43"/>
      <c r="Z260" s="37"/>
      <c r="AA260" s="43"/>
      <c r="AB260" s="43"/>
      <c r="AC260" s="43"/>
      <c r="AD260" s="43"/>
      <c r="AE260" s="43"/>
      <c r="AF260" s="43"/>
      <c r="AG260" s="43"/>
      <c r="AH260" s="43"/>
      <c r="AI260" s="43"/>
      <c r="AJ260" s="43"/>
      <c r="AK260" s="30"/>
    </row>
    <row r="261" spans="2:37" s="24" customFormat="1" x14ac:dyDescent="0.25">
      <c r="B261" s="43"/>
      <c r="C261" s="42"/>
      <c r="D261" s="42"/>
      <c r="E261" s="43"/>
      <c r="F261" s="43"/>
      <c r="G261" s="43"/>
      <c r="H261" s="43"/>
      <c r="I261" s="44"/>
      <c r="J261" s="44"/>
      <c r="K261" s="43"/>
      <c r="L261" s="43"/>
      <c r="M261" s="25"/>
      <c r="N261" s="54"/>
      <c r="O261" s="45"/>
      <c r="P261" s="45"/>
      <c r="Q261" s="46"/>
      <c r="R261" s="47"/>
      <c r="S261" s="47"/>
      <c r="T261" s="47"/>
      <c r="U261" s="37"/>
      <c r="V261" s="37"/>
      <c r="W261" s="37"/>
      <c r="X261" s="43"/>
      <c r="Y261" s="43"/>
      <c r="Z261" s="37"/>
      <c r="AA261" s="43"/>
      <c r="AB261" s="43"/>
      <c r="AC261" s="43"/>
      <c r="AD261" s="43"/>
      <c r="AE261" s="43"/>
      <c r="AF261" s="43"/>
      <c r="AG261" s="43"/>
      <c r="AH261" s="43"/>
      <c r="AI261" s="43"/>
      <c r="AJ261" s="43"/>
      <c r="AK261" s="30"/>
    </row>
    <row r="262" spans="2:37" s="24" customFormat="1" x14ac:dyDescent="0.25">
      <c r="B262" s="43"/>
      <c r="C262" s="42"/>
      <c r="D262" s="42"/>
      <c r="E262" s="43"/>
      <c r="F262" s="43"/>
      <c r="G262" s="43"/>
      <c r="H262" s="43"/>
      <c r="I262" s="44"/>
      <c r="J262" s="44"/>
      <c r="K262" s="43"/>
      <c r="L262" s="43"/>
      <c r="M262" s="43"/>
      <c r="N262" s="57"/>
      <c r="O262" s="45"/>
      <c r="P262" s="45"/>
      <c r="Q262" s="46"/>
      <c r="R262" s="47"/>
      <c r="S262" s="47"/>
      <c r="T262" s="47"/>
      <c r="U262" s="37"/>
      <c r="V262" s="37"/>
      <c r="W262" s="37"/>
      <c r="X262" s="43"/>
      <c r="Y262" s="43"/>
      <c r="Z262" s="37"/>
      <c r="AA262" s="43"/>
      <c r="AB262" s="43"/>
      <c r="AC262" s="43"/>
      <c r="AD262" s="43"/>
      <c r="AE262" s="43"/>
      <c r="AF262" s="43"/>
      <c r="AG262" s="43"/>
      <c r="AH262" s="43"/>
      <c r="AI262" s="43"/>
      <c r="AJ262" s="43"/>
      <c r="AK262" s="30"/>
    </row>
    <row r="263" spans="2:37" s="24" customFormat="1" x14ac:dyDescent="0.25">
      <c r="B263" s="43"/>
      <c r="C263" s="42"/>
      <c r="D263" s="42"/>
      <c r="E263" s="43"/>
      <c r="F263" s="43"/>
      <c r="G263" s="43"/>
      <c r="H263" s="43"/>
      <c r="I263" s="44"/>
      <c r="J263" s="44"/>
      <c r="K263" s="43"/>
      <c r="L263" s="43"/>
      <c r="M263" s="25"/>
      <c r="N263" s="54"/>
      <c r="O263" s="45"/>
      <c r="P263" s="45"/>
      <c r="Q263" s="46"/>
      <c r="R263" s="47"/>
      <c r="S263" s="47"/>
      <c r="T263" s="47"/>
      <c r="U263" s="37"/>
      <c r="V263" s="37"/>
      <c r="W263" s="37"/>
      <c r="X263" s="43"/>
      <c r="Y263" s="43"/>
      <c r="Z263" s="37"/>
      <c r="AA263" s="43"/>
      <c r="AB263" s="43"/>
      <c r="AC263" s="43"/>
      <c r="AD263" s="43"/>
      <c r="AE263" s="43"/>
      <c r="AF263" s="43"/>
      <c r="AG263" s="43"/>
      <c r="AH263" s="43"/>
      <c r="AI263" s="43"/>
      <c r="AJ263" s="43"/>
      <c r="AK263" s="30"/>
    </row>
    <row r="264" spans="2:37" s="24" customFormat="1" x14ac:dyDescent="0.25">
      <c r="B264" s="43"/>
      <c r="C264" s="42"/>
      <c r="D264" s="42"/>
      <c r="E264" s="43"/>
      <c r="F264" s="43"/>
      <c r="G264" s="43"/>
      <c r="H264" s="43"/>
      <c r="I264" s="44"/>
      <c r="J264" s="44"/>
      <c r="K264" s="43"/>
      <c r="L264" s="43"/>
      <c r="M264" s="25"/>
      <c r="N264" s="54"/>
      <c r="O264" s="45"/>
      <c r="P264" s="45"/>
      <c r="Q264" s="46"/>
      <c r="R264" s="47"/>
      <c r="S264" s="47"/>
      <c r="T264" s="47"/>
      <c r="U264" s="37"/>
      <c r="V264" s="37"/>
      <c r="W264" s="37"/>
      <c r="X264" s="43"/>
      <c r="Y264" s="43"/>
      <c r="Z264" s="37"/>
      <c r="AA264" s="43"/>
      <c r="AB264" s="43"/>
      <c r="AC264" s="43"/>
      <c r="AD264" s="43"/>
      <c r="AE264" s="43"/>
      <c r="AF264" s="43"/>
      <c r="AG264" s="43"/>
      <c r="AH264" s="43"/>
      <c r="AI264" s="43"/>
      <c r="AJ264" s="43"/>
      <c r="AK264" s="30"/>
    </row>
    <row r="265" spans="2:37" s="24" customFormat="1" x14ac:dyDescent="0.25">
      <c r="B265" s="43"/>
      <c r="C265" s="42"/>
      <c r="D265" s="42"/>
      <c r="E265" s="43"/>
      <c r="F265" s="43"/>
      <c r="G265" s="43"/>
      <c r="H265" s="43"/>
      <c r="I265" s="44"/>
      <c r="J265" s="44"/>
      <c r="K265" s="43"/>
      <c r="L265" s="43"/>
      <c r="M265" s="43"/>
      <c r="N265" s="54"/>
      <c r="O265" s="45"/>
      <c r="P265" s="45"/>
      <c r="Q265" s="46"/>
      <c r="R265" s="47"/>
      <c r="S265" s="47"/>
      <c r="T265" s="47"/>
      <c r="U265" s="37"/>
      <c r="V265" s="37"/>
      <c r="W265" s="37"/>
      <c r="X265" s="43"/>
      <c r="Y265" s="43"/>
      <c r="Z265" s="37"/>
      <c r="AA265" s="43"/>
      <c r="AB265" s="43"/>
      <c r="AC265" s="43"/>
      <c r="AD265" s="43"/>
      <c r="AE265" s="43"/>
      <c r="AF265" s="43"/>
      <c r="AG265" s="43"/>
      <c r="AH265" s="43"/>
      <c r="AI265" s="43"/>
      <c r="AJ265" s="43"/>
      <c r="AK265" s="30"/>
    </row>
    <row r="266" spans="2:37" s="24" customFormat="1" x14ac:dyDescent="0.25">
      <c r="B266" s="43"/>
      <c r="C266" s="42"/>
      <c r="D266" s="42"/>
      <c r="E266" s="43"/>
      <c r="F266" s="43"/>
      <c r="G266" s="43"/>
      <c r="H266" s="43"/>
      <c r="I266" s="44"/>
      <c r="J266" s="44"/>
      <c r="K266" s="43"/>
      <c r="L266" s="43"/>
      <c r="M266" s="43"/>
      <c r="N266" s="54"/>
      <c r="O266" s="45"/>
      <c r="P266" s="45"/>
      <c r="Q266" s="46"/>
      <c r="R266" s="47"/>
      <c r="S266" s="47"/>
      <c r="T266" s="47"/>
      <c r="U266" s="37"/>
      <c r="V266" s="37"/>
      <c r="W266" s="37"/>
      <c r="X266" s="43"/>
      <c r="Y266" s="43"/>
      <c r="Z266" s="37"/>
      <c r="AA266" s="43"/>
      <c r="AB266" s="43"/>
      <c r="AC266" s="43"/>
      <c r="AD266" s="43"/>
      <c r="AE266" s="43"/>
      <c r="AF266" s="43"/>
      <c r="AG266" s="43"/>
      <c r="AH266" s="43"/>
      <c r="AI266" s="43"/>
      <c r="AJ266" s="43"/>
      <c r="AK266" s="30"/>
    </row>
    <row r="267" spans="2:37" s="24" customFormat="1" x14ac:dyDescent="0.25">
      <c r="B267" s="43"/>
      <c r="C267" s="42"/>
      <c r="D267" s="42"/>
      <c r="E267" s="43"/>
      <c r="F267" s="43"/>
      <c r="G267" s="43"/>
      <c r="H267" s="43"/>
      <c r="I267" s="44"/>
      <c r="J267" s="44"/>
      <c r="K267" s="43"/>
      <c r="L267" s="43"/>
      <c r="M267" s="43"/>
      <c r="N267" s="54"/>
      <c r="O267" s="45"/>
      <c r="P267" s="45"/>
      <c r="Q267" s="46"/>
      <c r="R267" s="47"/>
      <c r="S267" s="47"/>
      <c r="T267" s="47"/>
      <c r="U267" s="37"/>
      <c r="V267" s="37"/>
      <c r="W267" s="37"/>
      <c r="X267" s="43"/>
      <c r="Y267" s="43"/>
      <c r="Z267" s="37"/>
      <c r="AA267" s="43"/>
      <c r="AB267" s="43"/>
      <c r="AC267" s="43"/>
      <c r="AD267" s="43"/>
      <c r="AE267" s="43"/>
      <c r="AF267" s="43"/>
      <c r="AG267" s="43"/>
      <c r="AH267" s="43"/>
      <c r="AI267" s="43"/>
      <c r="AJ267" s="43"/>
      <c r="AK267" s="30"/>
    </row>
    <row r="268" spans="2:37" s="24" customFormat="1" x14ac:dyDescent="0.25">
      <c r="B268" s="43"/>
      <c r="C268" s="42"/>
      <c r="D268" s="42"/>
      <c r="E268" s="43"/>
      <c r="F268" s="43"/>
      <c r="G268" s="43"/>
      <c r="H268" s="43"/>
      <c r="I268" s="44"/>
      <c r="J268" s="44"/>
      <c r="K268" s="43"/>
      <c r="L268" s="43"/>
      <c r="M268" s="43"/>
      <c r="N268" s="54"/>
      <c r="O268" s="45"/>
      <c r="P268" s="45"/>
      <c r="Q268" s="46"/>
      <c r="R268" s="47"/>
      <c r="S268" s="47"/>
      <c r="T268" s="47"/>
      <c r="U268" s="37"/>
      <c r="V268" s="37"/>
      <c r="W268" s="37"/>
      <c r="X268" s="43"/>
      <c r="Y268" s="43"/>
      <c r="Z268" s="37"/>
      <c r="AA268" s="43"/>
      <c r="AB268" s="43"/>
      <c r="AC268" s="43"/>
      <c r="AD268" s="43"/>
      <c r="AE268" s="43"/>
      <c r="AF268" s="43"/>
      <c r="AG268" s="43"/>
      <c r="AH268" s="43"/>
      <c r="AI268" s="43"/>
      <c r="AJ268" s="43"/>
      <c r="AK268" s="30"/>
    </row>
    <row r="269" spans="2:37" s="24" customFormat="1" x14ac:dyDescent="0.25">
      <c r="B269" s="43"/>
      <c r="C269" s="42"/>
      <c r="D269" s="42"/>
      <c r="E269" s="43"/>
      <c r="F269" s="43"/>
      <c r="G269" s="43"/>
      <c r="H269" s="43"/>
      <c r="I269" s="44"/>
      <c r="J269" s="44"/>
      <c r="K269" s="43"/>
      <c r="L269" s="43"/>
      <c r="M269" s="43"/>
      <c r="N269" s="54"/>
      <c r="O269" s="45"/>
      <c r="P269" s="45"/>
      <c r="Q269" s="46"/>
      <c r="R269" s="47"/>
      <c r="S269" s="47"/>
      <c r="T269" s="47"/>
      <c r="U269" s="37"/>
      <c r="V269" s="37"/>
      <c r="W269" s="37"/>
      <c r="X269" s="43"/>
      <c r="Y269" s="43"/>
      <c r="Z269" s="37"/>
      <c r="AA269" s="43"/>
      <c r="AB269" s="43"/>
      <c r="AC269" s="43"/>
      <c r="AD269" s="43"/>
      <c r="AE269" s="43"/>
      <c r="AF269" s="43"/>
      <c r="AG269" s="43"/>
      <c r="AH269" s="43"/>
      <c r="AI269" s="43"/>
      <c r="AJ269" s="43"/>
      <c r="AK269" s="30"/>
    </row>
    <row r="270" spans="2:37" s="24" customFormat="1" x14ac:dyDescent="0.25">
      <c r="B270" s="43"/>
      <c r="C270" s="42"/>
      <c r="D270" s="42"/>
      <c r="E270" s="43"/>
      <c r="F270" s="43"/>
      <c r="G270" s="43"/>
      <c r="H270" s="43"/>
      <c r="I270" s="44"/>
      <c r="J270" s="44"/>
      <c r="K270" s="43"/>
      <c r="L270" s="43"/>
      <c r="M270" s="43"/>
      <c r="N270" s="54"/>
      <c r="O270" s="45"/>
      <c r="P270" s="45"/>
      <c r="Q270" s="46"/>
      <c r="R270" s="47"/>
      <c r="S270" s="47"/>
      <c r="T270" s="47"/>
      <c r="U270" s="37"/>
      <c r="V270" s="37"/>
      <c r="W270" s="37"/>
      <c r="X270" s="43"/>
      <c r="Y270" s="43"/>
      <c r="Z270" s="37"/>
      <c r="AA270" s="43"/>
      <c r="AB270" s="43"/>
      <c r="AC270" s="43"/>
      <c r="AD270" s="43"/>
      <c r="AE270" s="43"/>
      <c r="AF270" s="43"/>
      <c r="AG270" s="43"/>
      <c r="AH270" s="43"/>
      <c r="AI270" s="43"/>
      <c r="AJ270" s="43"/>
      <c r="AK270" s="30"/>
    </row>
    <row r="271" spans="2:37" s="24" customFormat="1" x14ac:dyDescent="0.25">
      <c r="B271" s="43"/>
      <c r="C271" s="42"/>
      <c r="D271" s="42"/>
      <c r="E271" s="43"/>
      <c r="F271" s="43"/>
      <c r="G271" s="43"/>
      <c r="H271" s="43"/>
      <c r="I271" s="44"/>
      <c r="J271" s="44"/>
      <c r="K271" s="43"/>
      <c r="L271" s="43"/>
      <c r="M271" s="43"/>
      <c r="N271" s="57"/>
      <c r="O271" s="45"/>
      <c r="P271" s="45"/>
      <c r="Q271" s="46"/>
      <c r="R271" s="47"/>
      <c r="S271" s="47"/>
      <c r="T271" s="47"/>
      <c r="U271" s="37"/>
      <c r="V271" s="37"/>
      <c r="W271" s="37"/>
      <c r="X271" s="43"/>
      <c r="Y271" s="43"/>
      <c r="Z271" s="37"/>
      <c r="AA271" s="43"/>
      <c r="AB271" s="43"/>
      <c r="AC271" s="43"/>
      <c r="AD271" s="43"/>
      <c r="AE271" s="43"/>
      <c r="AF271" s="43"/>
      <c r="AG271" s="43"/>
      <c r="AH271" s="43"/>
      <c r="AI271" s="43"/>
      <c r="AJ271" s="43"/>
      <c r="AK271" s="30"/>
    </row>
    <row r="272" spans="2:37" s="24" customFormat="1" x14ac:dyDescent="0.25">
      <c r="B272" s="43"/>
      <c r="C272" s="42"/>
      <c r="D272" s="42"/>
      <c r="E272" s="43"/>
      <c r="F272" s="43"/>
      <c r="G272" s="43"/>
      <c r="H272" s="43"/>
      <c r="I272" s="44"/>
      <c r="J272" s="44"/>
      <c r="K272" s="43"/>
      <c r="L272" s="43"/>
      <c r="M272" s="43"/>
      <c r="N272" s="57"/>
      <c r="O272" s="45"/>
      <c r="P272" s="45"/>
      <c r="Q272" s="46"/>
      <c r="R272" s="47"/>
      <c r="S272" s="47"/>
      <c r="T272" s="47"/>
      <c r="U272" s="37"/>
      <c r="V272" s="37"/>
      <c r="W272" s="37"/>
      <c r="X272" s="43"/>
      <c r="Y272" s="43"/>
      <c r="Z272" s="37"/>
      <c r="AA272" s="43"/>
      <c r="AB272" s="43"/>
      <c r="AC272" s="43"/>
      <c r="AD272" s="43"/>
      <c r="AE272" s="43"/>
      <c r="AF272" s="43"/>
      <c r="AG272" s="43"/>
      <c r="AH272" s="43"/>
      <c r="AI272" s="43"/>
      <c r="AJ272" s="43"/>
      <c r="AK272" s="30"/>
    </row>
    <row r="273" spans="1:40" s="24" customFormat="1" x14ac:dyDescent="0.25">
      <c r="B273" s="43"/>
      <c r="C273" s="42"/>
      <c r="D273" s="42"/>
      <c r="E273" s="43"/>
      <c r="F273" s="43"/>
      <c r="G273" s="43"/>
      <c r="H273" s="43"/>
      <c r="I273" s="44"/>
      <c r="J273" s="44"/>
      <c r="K273" s="43"/>
      <c r="L273" s="43"/>
      <c r="M273" s="43"/>
      <c r="N273" s="57"/>
      <c r="O273" s="45"/>
      <c r="P273" s="45"/>
      <c r="Q273" s="46"/>
      <c r="R273" s="47"/>
      <c r="S273" s="47"/>
      <c r="T273" s="47"/>
      <c r="U273" s="37"/>
      <c r="V273" s="37"/>
      <c r="W273" s="37"/>
      <c r="X273" s="43"/>
      <c r="Y273" s="43"/>
      <c r="Z273" s="37"/>
      <c r="AA273" s="43"/>
      <c r="AB273" s="43"/>
      <c r="AC273" s="43"/>
      <c r="AD273" s="43"/>
      <c r="AE273" s="43"/>
      <c r="AF273" s="43"/>
      <c r="AG273" s="43"/>
      <c r="AH273" s="43"/>
      <c r="AI273" s="43"/>
      <c r="AJ273" s="43"/>
      <c r="AK273" s="30"/>
    </row>
    <row r="274" spans="1:40" s="24" customFormat="1" x14ac:dyDescent="0.25">
      <c r="B274" s="43"/>
      <c r="C274" s="42"/>
      <c r="D274" s="42"/>
      <c r="E274" s="43"/>
      <c r="F274" s="43"/>
      <c r="G274" s="43"/>
      <c r="H274" s="43"/>
      <c r="I274" s="44"/>
      <c r="J274" s="44"/>
      <c r="K274" s="43"/>
      <c r="L274" s="43"/>
      <c r="M274" s="43"/>
      <c r="N274" s="57"/>
      <c r="O274" s="45"/>
      <c r="P274" s="45"/>
      <c r="Q274" s="46"/>
      <c r="R274" s="47"/>
      <c r="S274" s="47"/>
      <c r="T274" s="47"/>
      <c r="U274" s="37"/>
      <c r="V274" s="37"/>
      <c r="W274" s="37"/>
      <c r="X274" s="43"/>
      <c r="Y274" s="43"/>
      <c r="Z274" s="37"/>
      <c r="AA274" s="43"/>
      <c r="AB274" s="43"/>
      <c r="AC274" s="43"/>
      <c r="AD274" s="43"/>
      <c r="AE274" s="43"/>
      <c r="AF274" s="43"/>
      <c r="AG274" s="43"/>
      <c r="AH274" s="43"/>
      <c r="AI274" s="43"/>
      <c r="AJ274" s="43"/>
      <c r="AK274" s="30"/>
    </row>
    <row r="275" spans="1:40" s="24" customFormat="1" x14ac:dyDescent="0.25">
      <c r="B275" s="43"/>
      <c r="C275" s="42"/>
      <c r="D275" s="42"/>
      <c r="E275" s="43"/>
      <c r="F275" s="43"/>
      <c r="G275" s="43"/>
      <c r="H275" s="43"/>
      <c r="I275" s="44"/>
      <c r="J275" s="44"/>
      <c r="K275" s="43"/>
      <c r="L275" s="43"/>
      <c r="M275" s="43"/>
      <c r="N275" s="57"/>
      <c r="O275" s="45"/>
      <c r="P275" s="45"/>
      <c r="Q275" s="46"/>
      <c r="R275" s="47"/>
      <c r="S275" s="47"/>
      <c r="T275" s="47"/>
      <c r="U275" s="37"/>
      <c r="V275" s="37"/>
      <c r="W275" s="37"/>
      <c r="X275" s="43"/>
      <c r="Y275" s="43"/>
      <c r="Z275" s="37"/>
      <c r="AA275" s="43"/>
      <c r="AB275" s="43"/>
      <c r="AC275" s="43"/>
      <c r="AD275" s="43"/>
      <c r="AE275" s="43"/>
      <c r="AF275" s="43"/>
      <c r="AG275" s="43"/>
      <c r="AH275" s="43"/>
      <c r="AI275" s="43"/>
      <c r="AJ275" s="43"/>
      <c r="AK275" s="30"/>
    </row>
    <row r="276" spans="1:40" s="24" customFormat="1" x14ac:dyDescent="0.25">
      <c r="B276" s="43"/>
      <c r="C276" s="42"/>
      <c r="D276" s="42"/>
      <c r="E276" s="43"/>
      <c r="F276" s="43"/>
      <c r="G276" s="43"/>
      <c r="H276" s="43"/>
      <c r="I276" s="44"/>
      <c r="J276" s="44"/>
      <c r="K276" s="43"/>
      <c r="L276" s="43"/>
      <c r="M276" s="43"/>
      <c r="N276" s="54"/>
      <c r="O276" s="45"/>
      <c r="P276" s="45"/>
      <c r="Q276" s="46"/>
      <c r="R276" s="47"/>
      <c r="S276" s="47"/>
      <c r="T276" s="47"/>
      <c r="U276" s="37"/>
      <c r="V276" s="37"/>
      <c r="W276" s="37"/>
      <c r="X276" s="43"/>
      <c r="Y276" s="43"/>
      <c r="Z276" s="37"/>
      <c r="AA276" s="43"/>
      <c r="AB276" s="43"/>
      <c r="AC276" s="43"/>
      <c r="AD276" s="43"/>
      <c r="AE276" s="43"/>
      <c r="AF276" s="43"/>
      <c r="AG276" s="43"/>
      <c r="AH276" s="43"/>
      <c r="AI276" s="43"/>
      <c r="AJ276" s="43"/>
      <c r="AK276" s="30"/>
    </row>
    <row r="277" spans="1:40" s="24" customFormat="1" x14ac:dyDescent="0.25">
      <c r="B277" s="43"/>
      <c r="C277" s="42"/>
      <c r="D277" s="42"/>
      <c r="E277" s="43"/>
      <c r="F277" s="43"/>
      <c r="G277" s="43"/>
      <c r="H277" s="43"/>
      <c r="I277" s="44"/>
      <c r="J277" s="44"/>
      <c r="K277" s="43"/>
      <c r="L277" s="43"/>
      <c r="M277" s="43"/>
      <c r="N277" s="57"/>
      <c r="O277" s="45"/>
      <c r="P277" s="45"/>
      <c r="Q277" s="46"/>
      <c r="R277" s="47"/>
      <c r="S277" s="47"/>
      <c r="T277" s="47"/>
      <c r="U277" s="37"/>
      <c r="V277" s="37"/>
      <c r="W277" s="37"/>
      <c r="X277" s="43"/>
      <c r="Y277" s="43"/>
      <c r="Z277" s="37"/>
      <c r="AA277" s="43"/>
      <c r="AB277" s="43"/>
      <c r="AC277" s="43"/>
      <c r="AD277" s="43"/>
      <c r="AE277" s="43"/>
      <c r="AF277" s="43"/>
      <c r="AG277" s="43"/>
      <c r="AH277" s="43"/>
      <c r="AI277" s="43"/>
      <c r="AJ277" s="43"/>
      <c r="AK277" s="30"/>
    </row>
    <row r="278" spans="1:40" s="24" customFormat="1" x14ac:dyDescent="0.25">
      <c r="B278" s="43"/>
      <c r="C278" s="42"/>
      <c r="D278" s="42"/>
      <c r="E278" s="43"/>
      <c r="F278" s="43"/>
      <c r="G278" s="43"/>
      <c r="H278" s="43"/>
      <c r="I278" s="44"/>
      <c r="J278" s="44"/>
      <c r="K278" s="43"/>
      <c r="L278" s="43"/>
      <c r="M278" s="43"/>
      <c r="N278" s="57"/>
      <c r="O278" s="45"/>
      <c r="P278" s="45"/>
      <c r="Q278" s="46"/>
      <c r="R278" s="47"/>
      <c r="S278" s="47"/>
      <c r="T278" s="47"/>
      <c r="U278" s="37"/>
      <c r="V278" s="37"/>
      <c r="W278" s="37"/>
      <c r="X278" s="43"/>
      <c r="Y278" s="43"/>
      <c r="Z278" s="37"/>
      <c r="AA278" s="43"/>
      <c r="AB278" s="43"/>
      <c r="AC278" s="43"/>
      <c r="AD278" s="43"/>
      <c r="AE278" s="43"/>
      <c r="AF278" s="43"/>
      <c r="AG278" s="43"/>
      <c r="AH278" s="43"/>
      <c r="AI278" s="43"/>
      <c r="AJ278" s="43"/>
      <c r="AK278" s="30"/>
    </row>
    <row r="279" spans="1:40" s="24" customFormat="1" x14ac:dyDescent="0.25">
      <c r="B279" s="43"/>
      <c r="C279" s="42"/>
      <c r="D279" s="42"/>
      <c r="E279" s="43"/>
      <c r="F279" s="43"/>
      <c r="G279" s="43"/>
      <c r="H279" s="43"/>
      <c r="I279" s="44"/>
      <c r="J279" s="44"/>
      <c r="K279" s="43"/>
      <c r="L279" s="43"/>
      <c r="M279" s="43"/>
      <c r="N279" s="57"/>
      <c r="O279" s="45"/>
      <c r="P279" s="45"/>
      <c r="Q279" s="46"/>
      <c r="R279" s="47"/>
      <c r="S279" s="47"/>
      <c r="T279" s="47"/>
      <c r="U279" s="37"/>
      <c r="V279" s="37"/>
      <c r="W279" s="37"/>
      <c r="X279" s="43"/>
      <c r="Y279" s="43"/>
      <c r="Z279" s="37"/>
      <c r="AA279" s="43"/>
      <c r="AB279" s="43"/>
      <c r="AC279" s="43"/>
      <c r="AD279" s="43"/>
      <c r="AE279" s="43"/>
      <c r="AF279" s="43"/>
      <c r="AG279" s="43"/>
      <c r="AH279" s="43"/>
      <c r="AI279" s="43"/>
      <c r="AJ279" s="43"/>
      <c r="AK279" s="30"/>
    </row>
    <row r="280" spans="1:40" s="24" customFormat="1" x14ac:dyDescent="0.25">
      <c r="B280" s="43"/>
      <c r="C280" s="42"/>
      <c r="D280" s="42"/>
      <c r="E280" s="43"/>
      <c r="F280" s="43"/>
      <c r="G280" s="43"/>
      <c r="H280" s="43"/>
      <c r="I280" s="44"/>
      <c r="J280" s="44"/>
      <c r="K280" s="43"/>
      <c r="L280" s="43"/>
      <c r="M280" s="43"/>
      <c r="N280" s="57"/>
      <c r="O280" s="45"/>
      <c r="P280" s="45"/>
      <c r="Q280" s="46"/>
      <c r="R280" s="47"/>
      <c r="S280" s="47"/>
      <c r="T280" s="47"/>
      <c r="U280" s="37"/>
      <c r="V280" s="37"/>
      <c r="W280" s="37"/>
      <c r="X280" s="43"/>
      <c r="Y280" s="43"/>
      <c r="Z280" s="37"/>
      <c r="AA280" s="43"/>
      <c r="AB280" s="43"/>
      <c r="AC280" s="43"/>
      <c r="AD280" s="43"/>
      <c r="AE280" s="43"/>
      <c r="AF280" s="43"/>
      <c r="AG280" s="43"/>
      <c r="AH280" s="43"/>
      <c r="AI280" s="43"/>
      <c r="AJ280" s="43"/>
      <c r="AK280" s="30"/>
    </row>
    <row r="281" spans="1:40" s="24" customFormat="1" x14ac:dyDescent="0.25">
      <c r="B281" s="43"/>
      <c r="C281" s="42"/>
      <c r="D281" s="42"/>
      <c r="E281" s="43"/>
      <c r="F281" s="43"/>
      <c r="G281" s="43"/>
      <c r="H281" s="43"/>
      <c r="I281" s="44"/>
      <c r="J281" s="44"/>
      <c r="K281" s="43"/>
      <c r="L281" s="43"/>
      <c r="M281" s="43"/>
      <c r="N281" s="57"/>
      <c r="O281" s="45"/>
      <c r="P281" s="45"/>
      <c r="Q281" s="46"/>
      <c r="R281" s="47"/>
      <c r="S281" s="47"/>
      <c r="T281" s="47"/>
      <c r="U281" s="37"/>
      <c r="V281" s="37"/>
      <c r="W281" s="37"/>
      <c r="X281" s="43"/>
      <c r="Y281" s="43"/>
      <c r="Z281" s="37"/>
      <c r="AA281" s="43"/>
      <c r="AB281" s="43"/>
      <c r="AC281" s="43"/>
      <c r="AD281" s="43"/>
      <c r="AE281" s="43"/>
      <c r="AF281" s="43"/>
      <c r="AG281" s="43"/>
      <c r="AH281" s="43"/>
      <c r="AI281" s="43"/>
      <c r="AJ281" s="43"/>
      <c r="AK281" s="30"/>
    </row>
    <row r="282" spans="1:40" s="24" customFormat="1" x14ac:dyDescent="0.25">
      <c r="B282" s="43"/>
      <c r="C282" s="42"/>
      <c r="D282" s="42"/>
      <c r="E282" s="43"/>
      <c r="F282" s="43"/>
      <c r="G282" s="43"/>
      <c r="H282" s="43"/>
      <c r="I282" s="44"/>
      <c r="J282" s="44"/>
      <c r="K282" s="43"/>
      <c r="L282" s="43"/>
      <c r="M282" s="43"/>
      <c r="N282" s="54"/>
      <c r="O282" s="45"/>
      <c r="P282" s="45"/>
      <c r="Q282" s="46"/>
      <c r="R282" s="47"/>
      <c r="S282" s="47"/>
      <c r="T282" s="47"/>
      <c r="U282" s="37"/>
      <c r="V282" s="37"/>
      <c r="W282" s="37"/>
      <c r="X282" s="43"/>
      <c r="Y282" s="43"/>
      <c r="Z282" s="37"/>
      <c r="AA282" s="43"/>
      <c r="AB282" s="43"/>
      <c r="AC282" s="43"/>
      <c r="AD282" s="43"/>
      <c r="AE282" s="43"/>
      <c r="AF282" s="43"/>
      <c r="AG282" s="43"/>
      <c r="AH282" s="43"/>
      <c r="AI282" s="43"/>
      <c r="AJ282" s="43"/>
      <c r="AK282" s="30"/>
    </row>
    <row r="283" spans="1:40" s="24" customFormat="1" x14ac:dyDescent="0.25">
      <c r="B283" s="43"/>
      <c r="C283" s="42"/>
      <c r="D283" s="42"/>
      <c r="E283" s="43"/>
      <c r="F283" s="43"/>
      <c r="G283" s="43"/>
      <c r="H283" s="43"/>
      <c r="I283" s="44"/>
      <c r="J283" s="44"/>
      <c r="K283" s="43"/>
      <c r="L283" s="43"/>
      <c r="M283" s="43"/>
      <c r="N283" s="57"/>
      <c r="O283" s="45"/>
      <c r="P283" s="45"/>
      <c r="Q283" s="46"/>
      <c r="R283" s="47"/>
      <c r="S283" s="47"/>
      <c r="T283" s="47"/>
      <c r="U283" s="37"/>
      <c r="V283" s="37"/>
      <c r="W283" s="37"/>
      <c r="X283" s="43"/>
      <c r="Y283" s="43"/>
      <c r="Z283" s="37"/>
      <c r="AA283" s="43"/>
      <c r="AB283" s="43"/>
      <c r="AC283" s="43"/>
      <c r="AD283" s="43"/>
      <c r="AE283" s="43"/>
      <c r="AF283" s="43"/>
      <c r="AG283" s="43"/>
      <c r="AH283" s="43"/>
      <c r="AI283" s="43"/>
      <c r="AJ283" s="43"/>
      <c r="AK283" s="30"/>
    </row>
    <row r="284" spans="1:40" s="24" customFormat="1" x14ac:dyDescent="0.25">
      <c r="A284" s="59"/>
      <c r="B284" s="25"/>
      <c r="C284" s="26"/>
      <c r="D284" s="26"/>
      <c r="E284" s="25"/>
      <c r="F284" s="25"/>
      <c r="G284" s="25"/>
      <c r="H284" s="25"/>
      <c r="I284" s="27"/>
      <c r="J284" s="27"/>
      <c r="K284" s="25"/>
      <c r="L284" s="25"/>
      <c r="M284" s="25"/>
      <c r="N284" s="57"/>
      <c r="O284" s="45"/>
      <c r="P284" s="28"/>
      <c r="Q284" s="29"/>
      <c r="R284" s="30"/>
      <c r="S284" s="30"/>
      <c r="T284" s="30"/>
      <c r="U284" s="31"/>
      <c r="V284" s="31"/>
      <c r="W284" s="31"/>
      <c r="X284" s="25"/>
      <c r="Y284" s="25"/>
      <c r="Z284" s="31"/>
      <c r="AA284" s="25"/>
      <c r="AB284" s="25"/>
      <c r="AC284" s="25"/>
      <c r="AD284" s="25"/>
      <c r="AE284" s="25"/>
      <c r="AF284" s="25"/>
      <c r="AG284" s="25"/>
      <c r="AH284" s="25"/>
      <c r="AI284" s="25"/>
      <c r="AJ284" s="25"/>
      <c r="AK284" s="30"/>
      <c r="AN284" s="59"/>
    </row>
    <row r="285" spans="1:40" s="24" customFormat="1" x14ac:dyDescent="0.25">
      <c r="A285" s="59"/>
      <c r="B285" s="25"/>
      <c r="C285" s="26"/>
      <c r="D285" s="26"/>
      <c r="E285" s="25"/>
      <c r="F285" s="25"/>
      <c r="G285" s="25"/>
      <c r="H285" s="25"/>
      <c r="I285" s="27"/>
      <c r="J285" s="27"/>
      <c r="K285" s="25"/>
      <c r="L285" s="25"/>
      <c r="M285" s="25"/>
      <c r="N285" s="54"/>
      <c r="O285" s="45"/>
      <c r="P285" s="28"/>
      <c r="Q285" s="29"/>
      <c r="R285" s="30"/>
      <c r="S285" s="30"/>
      <c r="T285" s="30"/>
      <c r="U285" s="31"/>
      <c r="V285" s="31"/>
      <c r="W285" s="31"/>
      <c r="X285" s="25"/>
      <c r="Y285" s="25"/>
      <c r="Z285" s="31"/>
      <c r="AA285" s="25"/>
      <c r="AB285" s="25"/>
      <c r="AC285" s="25"/>
      <c r="AD285" s="25"/>
      <c r="AE285" s="25"/>
      <c r="AF285" s="25"/>
      <c r="AG285" s="25"/>
      <c r="AH285" s="25"/>
      <c r="AI285" s="25"/>
      <c r="AJ285" s="25"/>
      <c r="AK285" s="30"/>
      <c r="AN285" s="59"/>
    </row>
    <row r="286" spans="1:40" s="24" customFormat="1" x14ac:dyDescent="0.25">
      <c r="A286" s="59"/>
      <c r="B286" s="25"/>
      <c r="C286" s="26"/>
      <c r="D286" s="26"/>
      <c r="E286" s="25"/>
      <c r="F286" s="25"/>
      <c r="G286" s="25"/>
      <c r="H286" s="25"/>
      <c r="I286" s="27"/>
      <c r="J286" s="27"/>
      <c r="K286" s="25"/>
      <c r="L286" s="25"/>
      <c r="M286" s="25"/>
      <c r="N286" s="54"/>
      <c r="O286" s="45"/>
      <c r="P286" s="28"/>
      <c r="Q286" s="29"/>
      <c r="R286" s="30"/>
      <c r="S286" s="30"/>
      <c r="T286" s="30"/>
      <c r="U286" s="31"/>
      <c r="V286" s="31"/>
      <c r="W286" s="31"/>
      <c r="X286" s="25"/>
      <c r="Y286" s="25"/>
      <c r="Z286" s="31"/>
      <c r="AA286" s="25"/>
      <c r="AB286" s="25"/>
      <c r="AC286" s="25"/>
      <c r="AD286" s="25"/>
      <c r="AE286" s="25"/>
      <c r="AF286" s="25"/>
      <c r="AG286" s="25"/>
      <c r="AH286" s="25"/>
      <c r="AI286" s="25"/>
      <c r="AJ286" s="25"/>
      <c r="AK286" s="30"/>
      <c r="AN286" s="59"/>
    </row>
    <row r="287" spans="1:40" s="24" customFormat="1" x14ac:dyDescent="0.25">
      <c r="A287" s="59"/>
      <c r="B287" s="25"/>
      <c r="C287" s="26"/>
      <c r="D287" s="26"/>
      <c r="E287" s="25"/>
      <c r="F287" s="25"/>
      <c r="G287" s="25"/>
      <c r="H287" s="25"/>
      <c r="I287" s="27"/>
      <c r="J287" s="27"/>
      <c r="K287" s="25"/>
      <c r="L287" s="25"/>
      <c r="M287" s="25"/>
      <c r="N287" s="57"/>
      <c r="O287" s="45"/>
      <c r="P287" s="28"/>
      <c r="Q287" s="29"/>
      <c r="R287" s="30"/>
      <c r="S287" s="30"/>
      <c r="T287" s="30"/>
      <c r="U287" s="31"/>
      <c r="V287" s="31"/>
      <c r="W287" s="31"/>
      <c r="X287" s="25"/>
      <c r="Y287" s="25"/>
      <c r="Z287" s="31"/>
      <c r="AA287" s="25"/>
      <c r="AB287" s="25"/>
      <c r="AC287" s="25"/>
      <c r="AD287" s="25"/>
      <c r="AE287" s="25"/>
      <c r="AF287" s="25"/>
      <c r="AG287" s="25"/>
      <c r="AH287" s="25"/>
      <c r="AI287" s="25"/>
      <c r="AJ287" s="25"/>
      <c r="AK287" s="30"/>
      <c r="AN287" s="59"/>
    </row>
    <row r="288" spans="1:40" s="24" customFormat="1" x14ac:dyDescent="0.25">
      <c r="A288" s="59"/>
      <c r="B288" s="25"/>
      <c r="C288" s="26"/>
      <c r="D288" s="26"/>
      <c r="E288" s="25"/>
      <c r="F288" s="25"/>
      <c r="G288" s="25"/>
      <c r="H288" s="25"/>
      <c r="I288" s="27"/>
      <c r="J288" s="27"/>
      <c r="K288" s="25"/>
      <c r="L288" s="25"/>
      <c r="M288" s="25"/>
      <c r="N288" s="57"/>
      <c r="O288" s="45"/>
      <c r="P288" s="28"/>
      <c r="Q288" s="29"/>
      <c r="R288" s="30"/>
      <c r="S288" s="30"/>
      <c r="T288" s="30"/>
      <c r="U288" s="31"/>
      <c r="V288" s="31"/>
      <c r="W288" s="31"/>
      <c r="X288" s="25"/>
      <c r="Y288" s="25"/>
      <c r="Z288" s="31"/>
      <c r="AA288" s="25"/>
      <c r="AB288" s="25"/>
      <c r="AC288" s="25"/>
      <c r="AD288" s="25"/>
      <c r="AE288" s="25"/>
      <c r="AF288" s="25"/>
      <c r="AG288" s="25"/>
      <c r="AH288" s="25"/>
      <c r="AI288" s="25"/>
      <c r="AJ288" s="25"/>
      <c r="AK288" s="30"/>
      <c r="AN288" s="59"/>
    </row>
    <row r="289" spans="1:40" s="24" customFormat="1" x14ac:dyDescent="0.25">
      <c r="A289" s="59"/>
      <c r="B289" s="25"/>
      <c r="C289" s="26"/>
      <c r="D289" s="26"/>
      <c r="E289" s="25"/>
      <c r="F289" s="25"/>
      <c r="G289" s="25"/>
      <c r="H289" s="25"/>
      <c r="I289" s="27"/>
      <c r="J289" s="27"/>
      <c r="K289" s="25"/>
      <c r="L289" s="25"/>
      <c r="M289" s="25"/>
      <c r="N289" s="43"/>
      <c r="O289" s="45"/>
      <c r="P289" s="28"/>
      <c r="Q289" s="29"/>
      <c r="R289" s="30"/>
      <c r="S289" s="30"/>
      <c r="T289" s="30"/>
      <c r="U289" s="31"/>
      <c r="V289" s="31"/>
      <c r="W289" s="31"/>
      <c r="X289" s="25"/>
      <c r="Y289" s="25"/>
      <c r="Z289" s="31"/>
      <c r="AA289" s="25"/>
      <c r="AB289" s="25"/>
      <c r="AC289" s="25"/>
      <c r="AD289" s="25"/>
      <c r="AE289" s="25"/>
      <c r="AF289" s="25"/>
      <c r="AG289" s="25"/>
      <c r="AH289" s="25"/>
      <c r="AI289" s="25"/>
      <c r="AJ289" s="25"/>
      <c r="AK289" s="30"/>
      <c r="AN289" s="59"/>
    </row>
    <row r="290" spans="1:40" s="24" customFormat="1" x14ac:dyDescent="0.25">
      <c r="A290" s="59"/>
      <c r="B290" s="25"/>
      <c r="C290" s="26"/>
      <c r="D290" s="26"/>
      <c r="E290" s="25"/>
      <c r="F290" s="25"/>
      <c r="G290" s="25"/>
      <c r="H290" s="25"/>
      <c r="I290" s="27"/>
      <c r="J290" s="27"/>
      <c r="K290" s="25"/>
      <c r="L290" s="25"/>
      <c r="M290" s="25"/>
      <c r="N290" s="43"/>
      <c r="O290" s="45"/>
      <c r="P290" s="28"/>
      <c r="Q290" s="29"/>
      <c r="R290" s="30"/>
      <c r="S290" s="30"/>
      <c r="T290" s="30"/>
      <c r="U290" s="31"/>
      <c r="V290" s="31"/>
      <c r="W290" s="31"/>
      <c r="X290" s="25"/>
      <c r="Y290" s="25"/>
      <c r="Z290" s="31"/>
      <c r="AA290" s="25"/>
      <c r="AB290" s="25"/>
      <c r="AC290" s="25"/>
      <c r="AD290" s="25"/>
      <c r="AE290" s="25"/>
      <c r="AF290" s="25"/>
      <c r="AG290" s="25"/>
      <c r="AH290" s="25"/>
      <c r="AI290" s="25"/>
      <c r="AJ290" s="25"/>
      <c r="AK290" s="30"/>
      <c r="AN290" s="59"/>
    </row>
  </sheetData>
  <mergeCells count="57">
    <mergeCell ref="AD12:AF12"/>
    <mergeCell ref="AJ109:AJ111"/>
    <mergeCell ref="AI11:AI13"/>
    <mergeCell ref="AJ11:AJ13"/>
    <mergeCell ref="AI109:AI111"/>
    <mergeCell ref="I11:W11"/>
    <mergeCell ref="X11:AF11"/>
    <mergeCell ref="AG11:AG13"/>
    <mergeCell ref="AH11:AH13"/>
    <mergeCell ref="Q110:Q111"/>
    <mergeCell ref="R110:S110"/>
    <mergeCell ref="T110:T111"/>
    <mergeCell ref="AG109:AG111"/>
    <mergeCell ref="AH109:AH111"/>
    <mergeCell ref="U110:V110"/>
    <mergeCell ref="W110:W111"/>
    <mergeCell ref="Q12:Q13"/>
    <mergeCell ref="R12:S12"/>
    <mergeCell ref="W12:W13"/>
    <mergeCell ref="X12:Z12"/>
    <mergeCell ref="AA12:AC12"/>
    <mergeCell ref="B109:B111"/>
    <mergeCell ref="C109:C111"/>
    <mergeCell ref="E109:E111"/>
    <mergeCell ref="F109:F111"/>
    <mergeCell ref="G109:G111"/>
    <mergeCell ref="I109:W109"/>
    <mergeCell ref="X109:AF109"/>
    <mergeCell ref="AA110:AC110"/>
    <mergeCell ref="AD110:AF110"/>
    <mergeCell ref="I110:I111"/>
    <mergeCell ref="K110:K111"/>
    <mergeCell ref="L110:L111"/>
    <mergeCell ref="M110:M111"/>
    <mergeCell ref="N110:N111"/>
    <mergeCell ref="O110:P110"/>
    <mergeCell ref="X110:Z110"/>
    <mergeCell ref="B11:B13"/>
    <mergeCell ref="C11:C13"/>
    <mergeCell ref="E11:E13"/>
    <mergeCell ref="F11:F13"/>
    <mergeCell ref="G11:G13"/>
    <mergeCell ref="J3:Q3"/>
    <mergeCell ref="J4:O4"/>
    <mergeCell ref="E7:Q7"/>
    <mergeCell ref="C8:V8"/>
    <mergeCell ref="C9:S9"/>
    <mergeCell ref="E10:R10"/>
    <mergeCell ref="U12:V12"/>
    <mergeCell ref="I12:I13"/>
    <mergeCell ref="J12:J13"/>
    <mergeCell ref="K12:K13"/>
    <mergeCell ref="L12:L13"/>
    <mergeCell ref="T12:T13"/>
    <mergeCell ref="M12:M13"/>
    <mergeCell ref="N12:N13"/>
    <mergeCell ref="O12:P12"/>
  </mergeCells>
  <printOptions verticalCentered="1"/>
  <pageMargins left="0" right="0" top="0.35433070866141736" bottom="0.19685039370078741" header="0.31496062992125984" footer="0.31496062992125984"/>
  <pageSetup paperSize="9" scale="37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AN290"/>
  <sheetViews>
    <sheetView tabSelected="1" view="pageBreakPreview" topLeftCell="G3" zoomScale="75" zoomScaleNormal="80" zoomScaleSheetLayoutView="75" workbookViewId="0">
      <selection activeCell="C139" sqref="C1:C1048576"/>
    </sheetView>
  </sheetViews>
  <sheetFormatPr defaultColWidth="9.140625" defaultRowHeight="15.75" x14ac:dyDescent="0.25"/>
  <cols>
    <col min="1" max="1" width="2.7109375" style="59" customWidth="1"/>
    <col min="2" max="2" width="7.85546875" style="25" customWidth="1"/>
    <col min="3" max="3" width="25.42578125" style="26" customWidth="1"/>
    <col min="4" max="4" width="75" style="26" customWidth="1"/>
    <col min="5" max="5" width="9" style="25" customWidth="1"/>
    <col min="6" max="6" width="9.85546875" style="25" customWidth="1"/>
    <col min="7" max="7" width="6.85546875" style="25" customWidth="1"/>
    <col min="8" max="8" width="8.5703125" style="25" customWidth="1"/>
    <col min="9" max="9" width="13.28515625" style="27" hidden="1" customWidth="1"/>
    <col min="10" max="10" width="5.85546875" style="27" customWidth="1"/>
    <col min="11" max="11" width="6" style="25" customWidth="1"/>
    <col min="12" max="12" width="7.140625" style="25" customWidth="1"/>
    <col min="13" max="13" width="8.28515625" style="25" customWidth="1"/>
    <col min="14" max="14" width="8.7109375" style="25" customWidth="1"/>
    <col min="15" max="15" width="10.28515625" style="28" customWidth="1"/>
    <col min="16" max="16" width="9.85546875" style="28" customWidth="1"/>
    <col min="17" max="17" width="11.42578125" style="29" customWidth="1"/>
    <col min="18" max="18" width="7.42578125" style="30" customWidth="1"/>
    <col min="19" max="19" width="7.7109375" style="30" customWidth="1"/>
    <col min="20" max="20" width="7.85546875" style="30" customWidth="1"/>
    <col min="21" max="21" width="12.42578125" style="31" customWidth="1"/>
    <col min="22" max="22" width="11.140625" style="31" customWidth="1"/>
    <col min="23" max="23" width="11.85546875" style="31" customWidth="1"/>
    <col min="24" max="24" width="6.28515625" style="25" customWidth="1"/>
    <col min="25" max="25" width="5.5703125" style="25" customWidth="1"/>
    <col min="26" max="26" width="7.7109375" style="31" customWidth="1"/>
    <col min="27" max="27" width="5.28515625" style="25" customWidth="1"/>
    <col min="28" max="28" width="4.42578125" style="25" customWidth="1"/>
    <col min="29" max="29" width="7.7109375" style="25" customWidth="1"/>
    <col min="30" max="30" width="6.42578125" style="25" customWidth="1"/>
    <col min="31" max="31" width="5.7109375" style="25" customWidth="1"/>
    <col min="32" max="32" width="7.85546875" style="25" customWidth="1"/>
    <col min="33" max="33" width="9.85546875" style="25" customWidth="1"/>
    <col min="34" max="34" width="12.28515625" style="25" customWidth="1"/>
    <col min="35" max="35" width="11" style="25" customWidth="1"/>
    <col min="36" max="36" width="12.85546875" style="25" customWidth="1"/>
    <col min="37" max="37" width="9.140625" style="30"/>
    <col min="38" max="38" width="9.140625" style="24"/>
    <col min="39" max="39" width="39" style="24" customWidth="1"/>
    <col min="40" max="16384" width="9.140625" style="59"/>
  </cols>
  <sheetData>
    <row r="1" spans="2:39" s="24" customFormat="1" x14ac:dyDescent="0.25">
      <c r="B1" s="25"/>
      <c r="C1" s="26"/>
      <c r="D1" s="26"/>
      <c r="E1" s="25"/>
      <c r="F1" s="25"/>
      <c r="G1" s="25"/>
      <c r="H1" s="25"/>
      <c r="I1" s="25"/>
      <c r="J1" s="13"/>
      <c r="K1" s="25"/>
      <c r="L1" s="25"/>
      <c r="M1" s="25"/>
      <c r="N1" s="25"/>
      <c r="O1" s="28"/>
      <c r="P1" s="28"/>
      <c r="Q1" s="29"/>
      <c r="R1" s="30"/>
      <c r="S1" s="30"/>
      <c r="T1" s="30"/>
      <c r="U1" s="31"/>
      <c r="V1" s="31"/>
      <c r="W1" s="31"/>
      <c r="X1" s="25"/>
      <c r="Y1" s="25"/>
      <c r="Z1" s="31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30"/>
    </row>
    <row r="2" spans="2:39" s="24" customFormat="1" x14ac:dyDescent="0.25">
      <c r="B2" s="25"/>
      <c r="C2" s="33"/>
      <c r="D2" s="33"/>
      <c r="E2" s="83"/>
      <c r="F2" s="83"/>
      <c r="G2" s="83"/>
      <c r="H2" s="83"/>
      <c r="I2" s="83"/>
      <c r="J2" s="32" t="s">
        <v>29</v>
      </c>
      <c r="K2" s="83"/>
      <c r="L2" s="83"/>
      <c r="M2" s="83"/>
      <c r="N2" s="83"/>
      <c r="O2" s="34"/>
      <c r="P2" s="35"/>
      <c r="Q2" s="29"/>
      <c r="R2" s="36"/>
      <c r="S2" s="36"/>
      <c r="T2" s="36"/>
      <c r="U2" s="37"/>
      <c r="V2" s="32"/>
      <c r="W2" s="31"/>
      <c r="X2" s="25"/>
      <c r="Y2" s="25"/>
      <c r="Z2" s="31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30"/>
    </row>
    <row r="3" spans="2:39" s="24" customFormat="1" ht="18.75" customHeight="1" x14ac:dyDescent="0.25">
      <c r="B3" s="25"/>
      <c r="C3" s="33"/>
      <c r="D3" s="33"/>
      <c r="E3" s="83"/>
      <c r="F3" s="83"/>
      <c r="G3" s="83"/>
      <c r="H3" s="83"/>
      <c r="I3" s="83"/>
      <c r="J3" s="106" t="s">
        <v>104</v>
      </c>
      <c r="K3" s="106"/>
      <c r="L3" s="106"/>
      <c r="M3" s="106"/>
      <c r="N3" s="106"/>
      <c r="O3" s="106"/>
      <c r="P3" s="106"/>
      <c r="Q3" s="106"/>
      <c r="R3" s="36"/>
      <c r="S3" s="36"/>
      <c r="T3" s="36"/>
      <c r="U3" s="37"/>
      <c r="V3" s="38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25"/>
      <c r="AJ3" s="25"/>
      <c r="AK3" s="30"/>
    </row>
    <row r="4" spans="2:39" s="24" customFormat="1" ht="26.25" customHeight="1" x14ac:dyDescent="0.25">
      <c r="B4" s="25"/>
      <c r="C4" s="32" t="s">
        <v>40</v>
      </c>
      <c r="D4" s="32"/>
      <c r="E4" s="40"/>
      <c r="F4" s="40"/>
      <c r="G4" s="83"/>
      <c r="H4" s="83"/>
      <c r="I4" s="83"/>
      <c r="J4" s="107" t="s">
        <v>250</v>
      </c>
      <c r="K4" s="107"/>
      <c r="L4" s="107"/>
      <c r="M4" s="107"/>
      <c r="N4" s="107"/>
      <c r="O4" s="107"/>
      <c r="P4" s="28"/>
      <c r="Q4" s="29"/>
      <c r="R4" s="30"/>
      <c r="S4" s="30"/>
      <c r="T4" s="36"/>
      <c r="U4" s="37"/>
      <c r="V4" s="41"/>
      <c r="W4" s="39"/>
      <c r="X4" s="39"/>
      <c r="Y4" s="39"/>
      <c r="Z4" s="39"/>
      <c r="AA4" s="39"/>
      <c r="AB4" s="25"/>
      <c r="AC4" s="25"/>
      <c r="AD4" s="25"/>
      <c r="AE4" s="25"/>
      <c r="AF4" s="25"/>
      <c r="AG4" s="25"/>
      <c r="AH4" s="25"/>
      <c r="AI4" s="25"/>
      <c r="AJ4" s="25"/>
      <c r="AK4" s="35"/>
    </row>
    <row r="5" spans="2:39" s="24" customFormat="1" x14ac:dyDescent="0.25">
      <c r="B5" s="25"/>
      <c r="C5" s="42"/>
      <c r="D5" s="42"/>
      <c r="E5" s="43"/>
      <c r="F5" s="43"/>
      <c r="G5" s="43"/>
      <c r="H5" s="43"/>
      <c r="I5" s="43"/>
      <c r="J5" s="7"/>
      <c r="K5" s="43"/>
      <c r="L5" s="43"/>
      <c r="M5" s="43"/>
      <c r="N5" s="43"/>
      <c r="O5" s="45"/>
      <c r="P5" s="45"/>
      <c r="Q5" s="46"/>
      <c r="R5" s="47"/>
      <c r="S5" s="47"/>
      <c r="T5" s="47"/>
      <c r="U5" s="37"/>
      <c r="V5" s="37"/>
      <c r="W5" s="31"/>
      <c r="X5" s="25"/>
      <c r="Y5" s="25"/>
      <c r="Z5" s="31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30"/>
    </row>
    <row r="6" spans="2:39" s="24" customFormat="1" x14ac:dyDescent="0.25">
      <c r="B6" s="25"/>
      <c r="C6" s="42"/>
      <c r="D6" s="42"/>
      <c r="E6" s="43"/>
      <c r="F6" s="43"/>
      <c r="G6" s="43"/>
      <c r="H6" s="43"/>
      <c r="I6" s="43"/>
      <c r="J6" s="7"/>
      <c r="K6" s="43"/>
      <c r="L6" s="43"/>
      <c r="M6" s="43"/>
      <c r="N6" s="43"/>
      <c r="O6" s="45"/>
      <c r="P6" s="45"/>
      <c r="Q6" s="46"/>
      <c r="R6" s="47"/>
      <c r="S6" s="47"/>
      <c r="T6" s="47"/>
      <c r="U6" s="37"/>
      <c r="V6" s="37"/>
      <c r="W6" s="31"/>
      <c r="X6" s="25"/>
      <c r="Y6" s="25"/>
      <c r="Z6" s="31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30"/>
    </row>
    <row r="7" spans="2:39" s="24" customFormat="1" x14ac:dyDescent="0.25">
      <c r="B7" s="25"/>
      <c r="C7" s="32"/>
      <c r="D7" s="32"/>
      <c r="E7" s="108" t="s">
        <v>27</v>
      </c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36"/>
      <c r="S7" s="36"/>
      <c r="T7" s="36"/>
      <c r="U7" s="48"/>
      <c r="V7" s="48"/>
      <c r="W7" s="31"/>
      <c r="X7" s="43"/>
      <c r="Y7" s="25"/>
      <c r="Z7" s="31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30"/>
    </row>
    <row r="8" spans="2:39" s="24" customFormat="1" x14ac:dyDescent="0.25">
      <c r="B8" s="25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31"/>
      <c r="X8" s="25"/>
      <c r="Y8" s="25"/>
      <c r="Z8" s="31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30"/>
    </row>
    <row r="9" spans="2:39" s="24" customFormat="1" x14ac:dyDescent="0.25">
      <c r="B9" s="25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36"/>
      <c r="U9" s="48"/>
      <c r="V9" s="48"/>
      <c r="W9" s="31"/>
      <c r="X9" s="25"/>
      <c r="Y9" s="25"/>
      <c r="Z9" s="31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30"/>
    </row>
    <row r="10" spans="2:39" s="24" customFormat="1" x14ac:dyDescent="0.25">
      <c r="B10" s="25"/>
      <c r="C10" s="32"/>
      <c r="D10" s="32"/>
      <c r="E10" s="110" t="s">
        <v>261</v>
      </c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36"/>
      <c r="T10" s="36"/>
      <c r="U10" s="48"/>
      <c r="V10" s="48"/>
      <c r="W10" s="31"/>
      <c r="X10" s="25"/>
      <c r="Y10" s="25"/>
      <c r="Z10" s="31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30"/>
    </row>
    <row r="11" spans="2:39" s="49" customFormat="1" ht="15" customHeight="1" x14ac:dyDescent="0.2">
      <c r="B11" s="112" t="s">
        <v>2</v>
      </c>
      <c r="C11" s="112" t="s">
        <v>3</v>
      </c>
      <c r="D11" s="78"/>
      <c r="E11" s="103" t="s">
        <v>4</v>
      </c>
      <c r="F11" s="112" t="s">
        <v>1</v>
      </c>
      <c r="G11" s="103" t="s">
        <v>5</v>
      </c>
      <c r="H11" s="78"/>
      <c r="I11" s="112" t="s">
        <v>24</v>
      </c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 t="s">
        <v>25</v>
      </c>
      <c r="Y11" s="112"/>
      <c r="Z11" s="112"/>
      <c r="AA11" s="112"/>
      <c r="AB11" s="112"/>
      <c r="AC11" s="112"/>
      <c r="AD11" s="112"/>
      <c r="AE11" s="112"/>
      <c r="AF11" s="112"/>
      <c r="AG11" s="103" t="s">
        <v>22</v>
      </c>
      <c r="AH11" s="103" t="s">
        <v>33</v>
      </c>
      <c r="AI11" s="103" t="s">
        <v>34</v>
      </c>
      <c r="AJ11" s="103" t="s">
        <v>23</v>
      </c>
    </row>
    <row r="12" spans="2:39" s="49" customFormat="1" ht="111.75" customHeight="1" x14ac:dyDescent="0.2">
      <c r="B12" s="112"/>
      <c r="C12" s="112"/>
      <c r="D12" s="79" t="s">
        <v>112</v>
      </c>
      <c r="E12" s="104"/>
      <c r="F12" s="112"/>
      <c r="G12" s="104"/>
      <c r="H12" s="79" t="s">
        <v>76</v>
      </c>
      <c r="I12" s="112" t="s">
        <v>6</v>
      </c>
      <c r="J12" s="112" t="s">
        <v>6</v>
      </c>
      <c r="K12" s="112" t="s">
        <v>7</v>
      </c>
      <c r="L12" s="112" t="s">
        <v>8</v>
      </c>
      <c r="M12" s="112" t="s">
        <v>9</v>
      </c>
      <c r="N12" s="112" t="s">
        <v>10</v>
      </c>
      <c r="O12" s="112" t="s">
        <v>11</v>
      </c>
      <c r="P12" s="112"/>
      <c r="Q12" s="117" t="s">
        <v>13</v>
      </c>
      <c r="R12" s="112" t="s">
        <v>14</v>
      </c>
      <c r="S12" s="112"/>
      <c r="T12" s="112" t="s">
        <v>15</v>
      </c>
      <c r="U12" s="111" t="s">
        <v>16</v>
      </c>
      <c r="V12" s="111"/>
      <c r="W12" s="111" t="s">
        <v>17</v>
      </c>
      <c r="X12" s="112" t="s">
        <v>72</v>
      </c>
      <c r="Y12" s="112"/>
      <c r="Z12" s="112"/>
      <c r="AA12" s="112" t="s">
        <v>90</v>
      </c>
      <c r="AB12" s="112"/>
      <c r="AC12" s="112"/>
      <c r="AD12" s="112" t="s">
        <v>109</v>
      </c>
      <c r="AE12" s="112"/>
      <c r="AF12" s="112"/>
      <c r="AG12" s="104"/>
      <c r="AH12" s="104"/>
      <c r="AI12" s="104"/>
      <c r="AJ12" s="104"/>
    </row>
    <row r="13" spans="2:39" s="49" customFormat="1" ht="39.75" customHeight="1" x14ac:dyDescent="0.2">
      <c r="B13" s="112"/>
      <c r="C13" s="112"/>
      <c r="D13" s="80"/>
      <c r="E13" s="105"/>
      <c r="F13" s="112"/>
      <c r="G13" s="105"/>
      <c r="H13" s="80"/>
      <c r="I13" s="112"/>
      <c r="J13" s="112"/>
      <c r="K13" s="112"/>
      <c r="L13" s="112"/>
      <c r="M13" s="112"/>
      <c r="N13" s="112"/>
      <c r="O13" s="81" t="s">
        <v>12</v>
      </c>
      <c r="P13" s="81" t="s">
        <v>41</v>
      </c>
      <c r="Q13" s="117"/>
      <c r="R13" s="77" t="s">
        <v>12</v>
      </c>
      <c r="S13" s="81" t="s">
        <v>41</v>
      </c>
      <c r="T13" s="112"/>
      <c r="U13" s="82" t="s">
        <v>12</v>
      </c>
      <c r="V13" s="82" t="s">
        <v>41</v>
      </c>
      <c r="W13" s="111"/>
      <c r="X13" s="77" t="s">
        <v>20</v>
      </c>
      <c r="Y13" s="77" t="s">
        <v>18</v>
      </c>
      <c r="Z13" s="82" t="s">
        <v>19</v>
      </c>
      <c r="AA13" s="77" t="s">
        <v>21</v>
      </c>
      <c r="AB13" s="77" t="s">
        <v>18</v>
      </c>
      <c r="AC13" s="77" t="s">
        <v>19</v>
      </c>
      <c r="AD13" s="77" t="s">
        <v>21</v>
      </c>
      <c r="AE13" s="77" t="s">
        <v>18</v>
      </c>
      <c r="AF13" s="77" t="s">
        <v>19</v>
      </c>
      <c r="AG13" s="105"/>
      <c r="AH13" s="105"/>
      <c r="AI13" s="105"/>
      <c r="AJ13" s="105"/>
    </row>
    <row r="14" spans="2:39" s="50" customFormat="1" ht="21.75" customHeight="1" x14ac:dyDescent="0.2">
      <c r="B14" s="2">
        <v>1</v>
      </c>
      <c r="C14" s="2">
        <v>3</v>
      </c>
      <c r="D14" s="2">
        <v>5</v>
      </c>
      <c r="E14" s="2">
        <v>6</v>
      </c>
      <c r="F14" s="2">
        <v>7</v>
      </c>
      <c r="G14" s="2">
        <v>8</v>
      </c>
      <c r="H14" s="2">
        <v>9</v>
      </c>
      <c r="I14" s="2">
        <v>8</v>
      </c>
      <c r="J14" s="2">
        <v>10</v>
      </c>
      <c r="K14" s="2">
        <v>11</v>
      </c>
      <c r="L14" s="2">
        <v>12</v>
      </c>
      <c r="M14" s="2">
        <v>13</v>
      </c>
      <c r="N14" s="2">
        <v>14</v>
      </c>
      <c r="O14" s="2">
        <v>15</v>
      </c>
      <c r="P14" s="2">
        <v>16</v>
      </c>
      <c r="Q14" s="2">
        <v>17</v>
      </c>
      <c r="R14" s="2">
        <v>18</v>
      </c>
      <c r="S14" s="2">
        <v>19</v>
      </c>
      <c r="T14" s="2">
        <v>20</v>
      </c>
      <c r="U14" s="2">
        <v>21</v>
      </c>
      <c r="V14" s="2">
        <v>22</v>
      </c>
      <c r="W14" s="2">
        <v>23</v>
      </c>
      <c r="X14" s="2">
        <v>24</v>
      </c>
      <c r="Y14" s="2">
        <v>25</v>
      </c>
      <c r="Z14" s="2">
        <v>26</v>
      </c>
      <c r="AA14" s="2">
        <v>43</v>
      </c>
      <c r="AB14" s="2">
        <v>27</v>
      </c>
      <c r="AC14" s="2">
        <v>28</v>
      </c>
      <c r="AD14" s="2">
        <v>29</v>
      </c>
      <c r="AE14" s="2">
        <v>30</v>
      </c>
      <c r="AF14" s="2">
        <v>31</v>
      </c>
      <c r="AG14" s="2">
        <v>32</v>
      </c>
      <c r="AH14" s="2">
        <v>33</v>
      </c>
      <c r="AI14" s="2">
        <v>34</v>
      </c>
      <c r="AJ14" s="2">
        <v>35</v>
      </c>
    </row>
    <row r="15" spans="2:39" s="49" customFormat="1" ht="41.25" customHeight="1" x14ac:dyDescent="0.2">
      <c r="B15" s="1">
        <v>1</v>
      </c>
      <c r="C15" s="9" t="s">
        <v>31</v>
      </c>
      <c r="D15" s="9" t="s">
        <v>201</v>
      </c>
      <c r="E15" s="1" t="s">
        <v>0</v>
      </c>
      <c r="F15" s="1" t="s">
        <v>336</v>
      </c>
      <c r="G15" s="1"/>
      <c r="H15" s="1" t="s">
        <v>77</v>
      </c>
      <c r="I15" s="1">
        <v>4.84</v>
      </c>
      <c r="J15" s="1">
        <f>'мб 01.09.2020'!J15*1.25</f>
        <v>6.4</v>
      </c>
      <c r="K15" s="1"/>
      <c r="L15" s="1">
        <v>17697</v>
      </c>
      <c r="M15" s="2">
        <f>J15*L15</f>
        <v>113260.8</v>
      </c>
      <c r="N15" s="2">
        <f>K15*L15</f>
        <v>0</v>
      </c>
      <c r="O15" s="1">
        <v>1247</v>
      </c>
      <c r="P15" s="1"/>
      <c r="Q15" s="5">
        <f t="shared" ref="Q15:Q43" si="0">P15+O15</f>
        <v>1247</v>
      </c>
      <c r="R15" s="3">
        <f t="shared" ref="R15:R43" si="1">O15/720</f>
        <v>1.7319444444444445</v>
      </c>
      <c r="S15" s="3">
        <f t="shared" ref="S15:S43" si="2">P15/960</f>
        <v>0</v>
      </c>
      <c r="T15" s="3">
        <f t="shared" ref="T15:T43" si="3">R15+S15</f>
        <v>1.7319444444444445</v>
      </c>
      <c r="U15" s="2">
        <f t="shared" ref="U15:U43" si="4">M15/720*O15</f>
        <v>196161.41333333333</v>
      </c>
      <c r="V15" s="2">
        <f t="shared" ref="V15:V43" si="5">N15/960*P15</f>
        <v>0</v>
      </c>
      <c r="W15" s="2">
        <f t="shared" ref="W15:W43" si="6">U15+V15</f>
        <v>196161.41333333333</v>
      </c>
      <c r="X15" s="4"/>
      <c r="Y15" s="1"/>
      <c r="Z15" s="2">
        <f>17697*Y15%/18*X15</f>
        <v>0</v>
      </c>
      <c r="AA15" s="1"/>
      <c r="AB15" s="1"/>
      <c r="AC15" s="1"/>
      <c r="AD15" s="1"/>
      <c r="AE15" s="1"/>
      <c r="AF15" s="2"/>
      <c r="AG15" s="4">
        <f t="shared" ref="AG15:AG62" si="7">Z15+AC15+AF15</f>
        <v>0</v>
      </c>
      <c r="AH15" s="4">
        <f>AG15+W15</f>
        <v>196161.41333333333</v>
      </c>
      <c r="AI15" s="4">
        <f>W15*10%</f>
        <v>19616.141333333333</v>
      </c>
      <c r="AJ15" s="2">
        <f>AH15+AI15</f>
        <v>215777.55466666666</v>
      </c>
    </row>
    <row r="16" spans="2:39" s="49" customFormat="1" ht="53.25" customHeight="1" x14ac:dyDescent="0.2">
      <c r="B16" s="1">
        <f>1+1</f>
        <v>2</v>
      </c>
      <c r="C16" s="9" t="s">
        <v>42</v>
      </c>
      <c r="D16" s="9" t="s">
        <v>217</v>
      </c>
      <c r="E16" s="1" t="s">
        <v>0</v>
      </c>
      <c r="F16" s="1" t="s">
        <v>275</v>
      </c>
      <c r="G16" s="1"/>
      <c r="H16" s="1" t="s">
        <v>77</v>
      </c>
      <c r="I16" s="1">
        <v>5.03</v>
      </c>
      <c r="J16" s="1">
        <f>'мб 01.09.2020'!J16*1.25</f>
        <v>6.2875000000000005</v>
      </c>
      <c r="K16" s="1"/>
      <c r="L16" s="1">
        <v>17697</v>
      </c>
      <c r="M16" s="2">
        <f t="shared" ref="M16:M43" si="8">J16*L16</f>
        <v>111269.88750000001</v>
      </c>
      <c r="N16" s="2">
        <f t="shared" ref="N16:N79" si="9">K16*L16</f>
        <v>0</v>
      </c>
      <c r="O16" s="1">
        <v>1188</v>
      </c>
      <c r="P16" s="1"/>
      <c r="Q16" s="5">
        <f t="shared" si="0"/>
        <v>1188</v>
      </c>
      <c r="R16" s="3">
        <f t="shared" si="1"/>
        <v>1.65</v>
      </c>
      <c r="S16" s="3">
        <f t="shared" si="2"/>
        <v>0</v>
      </c>
      <c r="T16" s="3">
        <f t="shared" si="3"/>
        <v>1.65</v>
      </c>
      <c r="U16" s="2">
        <f t="shared" si="4"/>
        <v>183595.31437500002</v>
      </c>
      <c r="V16" s="2">
        <f t="shared" si="5"/>
        <v>0</v>
      </c>
      <c r="W16" s="2">
        <f t="shared" si="6"/>
        <v>183595.31437500002</v>
      </c>
      <c r="X16" s="4"/>
      <c r="Y16" s="1"/>
      <c r="Z16" s="2"/>
      <c r="AA16" s="1"/>
      <c r="AB16" s="1"/>
      <c r="AC16" s="2"/>
      <c r="AD16" s="1"/>
      <c r="AE16" s="1"/>
      <c r="AF16" s="2"/>
      <c r="AG16" s="4">
        <f t="shared" si="7"/>
        <v>0</v>
      </c>
      <c r="AH16" s="4">
        <f t="shared" ref="AH16:AH78" si="10">AG16+W16</f>
        <v>183595.31437500002</v>
      </c>
      <c r="AI16" s="4">
        <f>W16*10%</f>
        <v>18359.531437500002</v>
      </c>
      <c r="AJ16" s="2">
        <f t="shared" ref="AJ16:AJ43" si="11">AH16+AI16</f>
        <v>201954.84581250002</v>
      </c>
      <c r="AM16" s="49" t="s">
        <v>103</v>
      </c>
    </row>
    <row r="17" spans="2:37" s="49" customFormat="1" ht="47.25" customHeight="1" x14ac:dyDescent="0.2">
      <c r="B17" s="1">
        <f t="shared" ref="B17:B44" si="12">B16+1</f>
        <v>3</v>
      </c>
      <c r="C17" s="9" t="s">
        <v>38</v>
      </c>
      <c r="D17" s="9" t="s">
        <v>113</v>
      </c>
      <c r="E17" s="1" t="s">
        <v>0</v>
      </c>
      <c r="F17" s="1" t="s">
        <v>337</v>
      </c>
      <c r="G17" s="1"/>
      <c r="H17" s="1" t="s">
        <v>77</v>
      </c>
      <c r="I17" s="1">
        <v>5.31</v>
      </c>
      <c r="J17" s="1">
        <f>'мб 01.09.2020'!J17*1.25</f>
        <v>6.6374999999999993</v>
      </c>
      <c r="K17" s="1"/>
      <c r="L17" s="1">
        <v>17697</v>
      </c>
      <c r="M17" s="2">
        <f t="shared" si="8"/>
        <v>117463.83749999999</v>
      </c>
      <c r="N17" s="2">
        <f t="shared" si="9"/>
        <v>0</v>
      </c>
      <c r="O17" s="1">
        <v>1047</v>
      </c>
      <c r="P17" s="1"/>
      <c r="Q17" s="5">
        <f t="shared" si="0"/>
        <v>1047</v>
      </c>
      <c r="R17" s="3">
        <f t="shared" si="1"/>
        <v>1.4541666666666666</v>
      </c>
      <c r="S17" s="3">
        <f t="shared" si="2"/>
        <v>0</v>
      </c>
      <c r="T17" s="3">
        <f t="shared" si="3"/>
        <v>1.4541666666666666</v>
      </c>
      <c r="U17" s="2">
        <f t="shared" si="4"/>
        <v>170811.99703124998</v>
      </c>
      <c r="V17" s="2">
        <f t="shared" si="5"/>
        <v>0</v>
      </c>
      <c r="W17" s="2">
        <f t="shared" si="6"/>
        <v>170811.99703124998</v>
      </c>
      <c r="X17" s="4"/>
      <c r="Y17" s="1"/>
      <c r="Z17" s="2"/>
      <c r="AA17" s="1"/>
      <c r="AB17" s="1"/>
      <c r="AC17" s="1"/>
      <c r="AD17" s="1"/>
      <c r="AE17" s="1"/>
      <c r="AF17" s="2"/>
      <c r="AG17" s="4">
        <f t="shared" si="7"/>
        <v>0</v>
      </c>
      <c r="AH17" s="4">
        <f t="shared" si="10"/>
        <v>170811.99703124998</v>
      </c>
      <c r="AI17" s="4">
        <f>W17*10%</f>
        <v>17081.199703124999</v>
      </c>
      <c r="AJ17" s="2">
        <f t="shared" si="11"/>
        <v>187893.19673437497</v>
      </c>
    </row>
    <row r="18" spans="2:37" s="51" customFormat="1" ht="31.5" x14ac:dyDescent="0.2">
      <c r="B18" s="1">
        <f t="shared" si="12"/>
        <v>4</v>
      </c>
      <c r="C18" s="9" t="s">
        <v>44</v>
      </c>
      <c r="D18" s="9" t="s">
        <v>214</v>
      </c>
      <c r="E18" s="1" t="s">
        <v>0</v>
      </c>
      <c r="F18" s="67" t="s">
        <v>263</v>
      </c>
      <c r="G18" s="67"/>
      <c r="H18" s="1" t="s">
        <v>77</v>
      </c>
      <c r="I18" s="1">
        <v>4.93</v>
      </c>
      <c r="J18" s="1">
        <f>'мб 01.09.2020'!J18*1.25</f>
        <v>6.1624999999999996</v>
      </c>
      <c r="K18" s="1"/>
      <c r="L18" s="1">
        <v>17697</v>
      </c>
      <c r="M18" s="2">
        <f t="shared" si="8"/>
        <v>109057.7625</v>
      </c>
      <c r="N18" s="2">
        <f t="shared" si="9"/>
        <v>0</v>
      </c>
      <c r="O18" s="1">
        <v>1243</v>
      </c>
      <c r="P18" s="1"/>
      <c r="Q18" s="5">
        <f t="shared" si="0"/>
        <v>1243</v>
      </c>
      <c r="R18" s="3">
        <f t="shared" si="1"/>
        <v>1.726388888888889</v>
      </c>
      <c r="S18" s="3">
        <f t="shared" si="2"/>
        <v>0</v>
      </c>
      <c r="T18" s="3">
        <f t="shared" si="3"/>
        <v>1.726388888888889</v>
      </c>
      <c r="U18" s="2">
        <f t="shared" si="4"/>
        <v>188276.10942708331</v>
      </c>
      <c r="V18" s="2">
        <f t="shared" si="5"/>
        <v>0</v>
      </c>
      <c r="W18" s="2">
        <f t="shared" si="6"/>
        <v>188276.10942708331</v>
      </c>
      <c r="X18" s="4"/>
      <c r="Y18" s="1"/>
      <c r="Z18" s="2"/>
      <c r="AA18" s="1"/>
      <c r="AB18" s="1"/>
      <c r="AC18" s="2"/>
      <c r="AD18" s="1"/>
      <c r="AE18" s="1"/>
      <c r="AF18" s="2"/>
      <c r="AG18" s="4">
        <f t="shared" si="7"/>
        <v>0</v>
      </c>
      <c r="AH18" s="4">
        <f t="shared" si="10"/>
        <v>188276.10942708331</v>
      </c>
      <c r="AI18" s="4">
        <f>W18*10%</f>
        <v>18827.610942708332</v>
      </c>
      <c r="AJ18" s="2">
        <f t="shared" si="11"/>
        <v>207103.72036979164</v>
      </c>
      <c r="AK18" s="49"/>
    </row>
    <row r="19" spans="2:37" s="51" customFormat="1" ht="35.25" customHeight="1" x14ac:dyDescent="0.2">
      <c r="B19" s="1">
        <f t="shared" si="12"/>
        <v>5</v>
      </c>
      <c r="C19" s="9" t="s">
        <v>85</v>
      </c>
      <c r="D19" s="9" t="s">
        <v>114</v>
      </c>
      <c r="E19" s="1" t="s">
        <v>0</v>
      </c>
      <c r="F19" s="67" t="s">
        <v>264</v>
      </c>
      <c r="G19" s="67" t="s">
        <v>30</v>
      </c>
      <c r="H19" s="1" t="s">
        <v>77</v>
      </c>
      <c r="I19" s="1">
        <v>4.93</v>
      </c>
      <c r="J19" s="1">
        <f>'мб 01.09.2020'!J19*1.25</f>
        <v>6.1624999999999996</v>
      </c>
      <c r="K19" s="1">
        <v>5.61</v>
      </c>
      <c r="L19" s="1">
        <v>17697</v>
      </c>
      <c r="M19" s="2">
        <f t="shared" si="8"/>
        <v>109057.7625</v>
      </c>
      <c r="N19" s="2">
        <f t="shared" si="9"/>
        <v>99280.170000000013</v>
      </c>
      <c r="O19" s="1">
        <v>948</v>
      </c>
      <c r="P19" s="1">
        <v>302</v>
      </c>
      <c r="Q19" s="5">
        <f t="shared" si="0"/>
        <v>1250</v>
      </c>
      <c r="R19" s="3">
        <f t="shared" si="1"/>
        <v>1.3166666666666667</v>
      </c>
      <c r="S19" s="3">
        <f t="shared" si="2"/>
        <v>0.31458333333333333</v>
      </c>
      <c r="T19" s="3">
        <f t="shared" si="3"/>
        <v>1.6312500000000001</v>
      </c>
      <c r="U19" s="2">
        <f t="shared" si="4"/>
        <v>143592.72062499999</v>
      </c>
      <c r="V19" s="2">
        <f t="shared" si="5"/>
        <v>31231.886812500004</v>
      </c>
      <c r="W19" s="2">
        <f t="shared" si="6"/>
        <v>174824.6074375</v>
      </c>
      <c r="X19" s="4"/>
      <c r="Y19" s="1"/>
      <c r="Z19" s="2"/>
      <c r="AA19" s="1"/>
      <c r="AB19" s="1"/>
      <c r="AC19" s="1"/>
      <c r="AD19" s="1"/>
      <c r="AE19" s="1"/>
      <c r="AF19" s="2"/>
      <c r="AG19" s="4">
        <f t="shared" si="7"/>
        <v>0</v>
      </c>
      <c r="AH19" s="4">
        <f t="shared" si="10"/>
        <v>174824.6074375</v>
      </c>
      <c r="AI19" s="4">
        <f>W19*10%</f>
        <v>17482.460743750002</v>
      </c>
      <c r="AJ19" s="2">
        <f t="shared" si="11"/>
        <v>192307.06818125001</v>
      </c>
      <c r="AK19" s="49"/>
    </row>
    <row r="20" spans="2:37" s="49" customFormat="1" ht="39.75" customHeight="1" x14ac:dyDescent="0.2">
      <c r="B20" s="1">
        <f t="shared" si="12"/>
        <v>6</v>
      </c>
      <c r="C20" s="9" t="s">
        <v>184</v>
      </c>
      <c r="D20" s="9" t="s">
        <v>115</v>
      </c>
      <c r="E20" s="1" t="s">
        <v>0</v>
      </c>
      <c r="F20" s="67" t="s">
        <v>265</v>
      </c>
      <c r="G20" s="67"/>
      <c r="H20" s="1" t="s">
        <v>77</v>
      </c>
      <c r="I20" s="1">
        <v>5.21</v>
      </c>
      <c r="J20" s="1">
        <f>'мб 01.09.2020'!J20*1.25</f>
        <v>6.5125000000000002</v>
      </c>
      <c r="K20" s="1"/>
      <c r="L20" s="1">
        <v>17697</v>
      </c>
      <c r="M20" s="2">
        <f t="shared" si="8"/>
        <v>115251.71250000001</v>
      </c>
      <c r="N20" s="2">
        <f t="shared" si="9"/>
        <v>0</v>
      </c>
      <c r="O20" s="1">
        <v>184</v>
      </c>
      <c r="P20" s="1"/>
      <c r="Q20" s="5">
        <f t="shared" si="0"/>
        <v>184</v>
      </c>
      <c r="R20" s="3">
        <f t="shared" si="1"/>
        <v>0.25555555555555554</v>
      </c>
      <c r="S20" s="3">
        <f t="shared" si="2"/>
        <v>0</v>
      </c>
      <c r="T20" s="3">
        <f t="shared" si="3"/>
        <v>0.25555555555555554</v>
      </c>
      <c r="U20" s="2">
        <f t="shared" si="4"/>
        <v>29453.21541666667</v>
      </c>
      <c r="V20" s="2">
        <f t="shared" si="5"/>
        <v>0</v>
      </c>
      <c r="W20" s="2">
        <f t="shared" si="6"/>
        <v>29453.21541666667</v>
      </c>
      <c r="X20" s="4"/>
      <c r="Y20" s="1"/>
      <c r="Z20" s="2"/>
      <c r="AA20" s="1"/>
      <c r="AB20" s="1"/>
      <c r="AC20" s="1"/>
      <c r="AD20" s="1"/>
      <c r="AE20" s="1"/>
      <c r="AF20" s="2"/>
      <c r="AG20" s="4">
        <f t="shared" si="7"/>
        <v>0</v>
      </c>
      <c r="AH20" s="4">
        <f t="shared" si="10"/>
        <v>29453.21541666667</v>
      </c>
      <c r="AI20" s="4"/>
      <c r="AJ20" s="2">
        <f t="shared" si="11"/>
        <v>29453.21541666667</v>
      </c>
    </row>
    <row r="21" spans="2:37" s="49" customFormat="1" ht="39.75" customHeight="1" x14ac:dyDescent="0.2">
      <c r="B21" s="1">
        <f t="shared" si="12"/>
        <v>7</v>
      </c>
      <c r="C21" s="9" t="s">
        <v>86</v>
      </c>
      <c r="D21" s="9" t="s">
        <v>116</v>
      </c>
      <c r="E21" s="1" t="s">
        <v>0</v>
      </c>
      <c r="F21" s="67" t="s">
        <v>266</v>
      </c>
      <c r="G21" s="67"/>
      <c r="H21" s="1" t="s">
        <v>77</v>
      </c>
      <c r="I21" s="1">
        <v>5.21</v>
      </c>
      <c r="J21" s="1">
        <f>'мб 01.09.2020'!J21*1.25</f>
        <v>6.6374999999999993</v>
      </c>
      <c r="K21" s="1"/>
      <c r="L21" s="1">
        <v>17697</v>
      </c>
      <c r="M21" s="2">
        <f t="shared" si="8"/>
        <v>117463.83749999999</v>
      </c>
      <c r="N21" s="2">
        <f t="shared" si="9"/>
        <v>0</v>
      </c>
      <c r="O21" s="1">
        <v>448</v>
      </c>
      <c r="P21" s="1"/>
      <c r="Q21" s="5">
        <f t="shared" si="0"/>
        <v>448</v>
      </c>
      <c r="R21" s="3">
        <f t="shared" si="1"/>
        <v>0.62222222222222223</v>
      </c>
      <c r="S21" s="3">
        <f t="shared" si="2"/>
        <v>0</v>
      </c>
      <c r="T21" s="3">
        <f t="shared" si="3"/>
        <v>0.62222222222222223</v>
      </c>
      <c r="U21" s="2">
        <f t="shared" si="4"/>
        <v>73088.61</v>
      </c>
      <c r="V21" s="2">
        <f t="shared" si="5"/>
        <v>0</v>
      </c>
      <c r="W21" s="2">
        <f t="shared" si="6"/>
        <v>73088.61</v>
      </c>
      <c r="X21" s="4">
        <v>448</v>
      </c>
      <c r="Y21" s="1">
        <v>40</v>
      </c>
      <c r="Z21" s="2">
        <f>(17697*Y21/720)*X21/100</f>
        <v>4404.5866666666661</v>
      </c>
      <c r="AA21" s="1"/>
      <c r="AB21" s="1"/>
      <c r="AC21" s="1"/>
      <c r="AD21" s="1"/>
      <c r="AE21" s="1"/>
      <c r="AF21" s="2"/>
      <c r="AG21" s="4">
        <f>Z21+AC21+AF21</f>
        <v>4404.5866666666661</v>
      </c>
      <c r="AH21" s="4">
        <f>AG21+W21</f>
        <v>77493.19666666667</v>
      </c>
      <c r="AI21" s="4">
        <f>W21*10%</f>
        <v>7308.8610000000008</v>
      </c>
      <c r="AJ21" s="2">
        <f>AH21+AI21</f>
        <v>84802.057666666675</v>
      </c>
    </row>
    <row r="22" spans="2:37" s="49" customFormat="1" ht="31.5" x14ac:dyDescent="0.2">
      <c r="B22" s="1">
        <f t="shared" si="12"/>
        <v>8</v>
      </c>
      <c r="C22" s="9" t="s">
        <v>46</v>
      </c>
      <c r="D22" s="9" t="s">
        <v>117</v>
      </c>
      <c r="E22" s="1" t="s">
        <v>0</v>
      </c>
      <c r="F22" s="67" t="s">
        <v>348</v>
      </c>
      <c r="G22" s="67"/>
      <c r="H22" s="1" t="s">
        <v>77</v>
      </c>
      <c r="I22" s="1">
        <v>5.31</v>
      </c>
      <c r="J22" s="1">
        <f>'мб 01.09.2020'!J22*1.25</f>
        <v>6.6374999999999993</v>
      </c>
      <c r="K22" s="1"/>
      <c r="L22" s="1">
        <v>17697</v>
      </c>
      <c r="M22" s="2">
        <f t="shared" si="8"/>
        <v>117463.83749999999</v>
      </c>
      <c r="N22" s="2">
        <f t="shared" si="9"/>
        <v>0</v>
      </c>
      <c r="O22" s="1">
        <v>632</v>
      </c>
      <c r="P22" s="1"/>
      <c r="Q22" s="5">
        <f t="shared" si="0"/>
        <v>632</v>
      </c>
      <c r="R22" s="3">
        <f t="shared" si="1"/>
        <v>0.87777777777777777</v>
      </c>
      <c r="S22" s="3">
        <f t="shared" si="2"/>
        <v>0</v>
      </c>
      <c r="T22" s="3">
        <f t="shared" si="3"/>
        <v>0.87777777777777777</v>
      </c>
      <c r="U22" s="2">
        <f t="shared" si="4"/>
        <v>103107.14624999999</v>
      </c>
      <c r="V22" s="2">
        <f t="shared" si="5"/>
        <v>0</v>
      </c>
      <c r="W22" s="2">
        <f t="shared" si="6"/>
        <v>103107.14624999999</v>
      </c>
      <c r="X22" s="4">
        <v>308</v>
      </c>
      <c r="Y22" s="1">
        <v>40</v>
      </c>
      <c r="Z22" s="2">
        <f>(17697*Y22/720)*X22/100</f>
        <v>3028.1533333333332</v>
      </c>
      <c r="AA22" s="1"/>
      <c r="AB22" s="1"/>
      <c r="AC22" s="1"/>
      <c r="AD22" s="1"/>
      <c r="AE22" s="1"/>
      <c r="AF22" s="2"/>
      <c r="AG22" s="4">
        <f t="shared" si="7"/>
        <v>3028.1533333333332</v>
      </c>
      <c r="AH22" s="4">
        <f t="shared" si="10"/>
        <v>106135.29958333333</v>
      </c>
      <c r="AI22" s="4">
        <f t="shared" ref="AI22:AI40" si="13">W22*10%</f>
        <v>10310.714625000001</v>
      </c>
      <c r="AJ22" s="2">
        <f t="shared" si="11"/>
        <v>116446.01420833333</v>
      </c>
    </row>
    <row r="23" spans="2:37" s="49" customFormat="1" ht="31.5" x14ac:dyDescent="0.2">
      <c r="B23" s="1">
        <f t="shared" si="12"/>
        <v>9</v>
      </c>
      <c r="C23" s="9" t="s">
        <v>321</v>
      </c>
      <c r="D23" s="9" t="s">
        <v>351</v>
      </c>
      <c r="E23" s="1" t="s">
        <v>0</v>
      </c>
      <c r="F23" s="67" t="s">
        <v>400</v>
      </c>
      <c r="G23" s="67"/>
      <c r="H23" s="1" t="s">
        <v>77</v>
      </c>
      <c r="I23" s="1"/>
      <c r="J23" s="1">
        <f>'мб 01.09.2020'!J23*1.25</f>
        <v>6.5125000000000002</v>
      </c>
      <c r="K23" s="1"/>
      <c r="L23" s="1">
        <v>17697</v>
      </c>
      <c r="M23" s="2">
        <f t="shared" si="8"/>
        <v>115251.71250000001</v>
      </c>
      <c r="N23" s="2"/>
      <c r="O23" s="1">
        <v>108</v>
      </c>
      <c r="P23" s="1"/>
      <c r="Q23" s="5">
        <f t="shared" si="0"/>
        <v>108</v>
      </c>
      <c r="R23" s="3">
        <f t="shared" si="1"/>
        <v>0.15</v>
      </c>
      <c r="S23" s="3"/>
      <c r="T23" s="3">
        <f t="shared" si="3"/>
        <v>0.15</v>
      </c>
      <c r="U23" s="2">
        <f t="shared" si="4"/>
        <v>17287.756875000003</v>
      </c>
      <c r="V23" s="2"/>
      <c r="W23" s="2">
        <f t="shared" si="6"/>
        <v>17287.756875000003</v>
      </c>
      <c r="X23" s="4"/>
      <c r="Y23" s="1"/>
      <c r="Z23" s="2"/>
      <c r="AA23" s="1"/>
      <c r="AB23" s="1"/>
      <c r="AC23" s="1"/>
      <c r="AD23" s="1"/>
      <c r="AE23" s="1"/>
      <c r="AF23" s="2"/>
      <c r="AG23" s="4">
        <f t="shared" si="7"/>
        <v>0</v>
      </c>
      <c r="AH23" s="4">
        <f t="shared" si="10"/>
        <v>17287.756875000003</v>
      </c>
      <c r="AI23" s="4">
        <f t="shared" si="13"/>
        <v>1728.7756875000005</v>
      </c>
      <c r="AJ23" s="2">
        <f t="shared" si="11"/>
        <v>19016.532562500004</v>
      </c>
    </row>
    <row r="24" spans="2:37" s="49" customFormat="1" ht="50.25" customHeight="1" x14ac:dyDescent="0.2">
      <c r="B24" s="1">
        <f t="shared" si="12"/>
        <v>10</v>
      </c>
      <c r="C24" s="9" t="s">
        <v>167</v>
      </c>
      <c r="D24" s="9" t="s">
        <v>170</v>
      </c>
      <c r="E24" s="1" t="s">
        <v>0</v>
      </c>
      <c r="F24" s="67" t="s">
        <v>269</v>
      </c>
      <c r="G24" s="67" t="s">
        <v>110</v>
      </c>
      <c r="H24" s="1" t="s">
        <v>77</v>
      </c>
      <c r="I24" s="1">
        <v>4.57</v>
      </c>
      <c r="J24" s="1">
        <f>'мб 01.09.2020'!J24*1.25</f>
        <v>5.5625</v>
      </c>
      <c r="K24" s="1"/>
      <c r="L24" s="1">
        <v>17697</v>
      </c>
      <c r="M24" s="2">
        <f t="shared" si="8"/>
        <v>98439.5625</v>
      </c>
      <c r="N24" s="2">
        <f t="shared" si="9"/>
        <v>0</v>
      </c>
      <c r="O24" s="1">
        <v>950</v>
      </c>
      <c r="P24" s="1"/>
      <c r="Q24" s="5">
        <f t="shared" si="0"/>
        <v>950</v>
      </c>
      <c r="R24" s="3">
        <f t="shared" si="1"/>
        <v>1.3194444444444444</v>
      </c>
      <c r="S24" s="3">
        <f t="shared" si="2"/>
        <v>0</v>
      </c>
      <c r="T24" s="3">
        <f t="shared" si="3"/>
        <v>1.3194444444444444</v>
      </c>
      <c r="U24" s="2">
        <f t="shared" si="4"/>
        <v>129885.53385416666</v>
      </c>
      <c r="V24" s="2">
        <f t="shared" si="5"/>
        <v>0</v>
      </c>
      <c r="W24" s="2">
        <f t="shared" si="6"/>
        <v>129885.53385416666</v>
      </c>
      <c r="X24" s="4"/>
      <c r="Y24" s="1">
        <v>20</v>
      </c>
      <c r="Z24" s="2">
        <f t="shared" ref="Z24" si="14">17697*Y24%/720*X24</f>
        <v>0</v>
      </c>
      <c r="AA24" s="1"/>
      <c r="AB24" s="1">
        <v>50</v>
      </c>
      <c r="AC24" s="2">
        <f>17697*AB24/100</f>
        <v>8848.5</v>
      </c>
      <c r="AD24" s="1"/>
      <c r="AE24" s="1"/>
      <c r="AF24" s="2"/>
      <c r="AG24" s="4">
        <f t="shared" si="7"/>
        <v>8848.5</v>
      </c>
      <c r="AH24" s="4">
        <f t="shared" si="10"/>
        <v>138734.03385416666</v>
      </c>
      <c r="AI24" s="4">
        <f t="shared" si="13"/>
        <v>12988.553385416666</v>
      </c>
      <c r="AJ24" s="2">
        <f t="shared" si="11"/>
        <v>151722.58723958331</v>
      </c>
    </row>
    <row r="25" spans="2:37" s="51" customFormat="1" ht="31.5" x14ac:dyDescent="0.2">
      <c r="B25" s="1">
        <f t="shared" si="12"/>
        <v>11</v>
      </c>
      <c r="C25" s="9" t="s">
        <v>322</v>
      </c>
      <c r="D25" s="9" t="s">
        <v>118</v>
      </c>
      <c r="E25" s="1" t="s">
        <v>0</v>
      </c>
      <c r="F25" s="67" t="s">
        <v>270</v>
      </c>
      <c r="G25" s="67" t="s">
        <v>95</v>
      </c>
      <c r="H25" s="1" t="s">
        <v>401</v>
      </c>
      <c r="I25" s="1"/>
      <c r="J25" s="1">
        <f>'мб 01.09.2020'!J25*1.25</f>
        <v>6.6374999999999993</v>
      </c>
      <c r="K25" s="1">
        <v>5.63</v>
      </c>
      <c r="L25" s="1">
        <v>17697</v>
      </c>
      <c r="M25" s="2">
        <f t="shared" si="8"/>
        <v>117463.83749999999</v>
      </c>
      <c r="N25" s="2">
        <f t="shared" si="9"/>
        <v>99634.11</v>
      </c>
      <c r="O25" s="1">
        <v>775</v>
      </c>
      <c r="P25" s="1">
        <v>720</v>
      </c>
      <c r="Q25" s="5">
        <f t="shared" si="0"/>
        <v>1495</v>
      </c>
      <c r="R25" s="3">
        <f t="shared" si="1"/>
        <v>1.0763888888888888</v>
      </c>
      <c r="S25" s="3">
        <f t="shared" si="2"/>
        <v>0.75</v>
      </c>
      <c r="T25" s="3">
        <f t="shared" si="3"/>
        <v>1.8263888888888888</v>
      </c>
      <c r="U25" s="2">
        <f t="shared" si="4"/>
        <v>126436.76953125</v>
      </c>
      <c r="V25" s="2">
        <f t="shared" si="5"/>
        <v>74725.582500000004</v>
      </c>
      <c r="W25" s="2">
        <f t="shared" si="6"/>
        <v>201162.35203125002</v>
      </c>
      <c r="X25" s="4"/>
      <c r="Y25" s="1"/>
      <c r="Z25" s="2">
        <f>17697*Y25%/18*X25</f>
        <v>0</v>
      </c>
      <c r="AA25" s="1"/>
      <c r="AB25" s="1"/>
      <c r="AC25" s="1"/>
      <c r="AD25" s="1"/>
      <c r="AE25" s="1"/>
      <c r="AF25" s="2"/>
      <c r="AG25" s="4">
        <f t="shared" si="7"/>
        <v>0</v>
      </c>
      <c r="AH25" s="4">
        <f t="shared" si="10"/>
        <v>201162.35203125002</v>
      </c>
      <c r="AI25" s="4">
        <f t="shared" si="13"/>
        <v>20116.235203125005</v>
      </c>
      <c r="AJ25" s="2">
        <f t="shared" si="11"/>
        <v>221278.58723437501</v>
      </c>
      <c r="AK25" s="49"/>
    </row>
    <row r="26" spans="2:37" s="49" customFormat="1" ht="31.5" x14ac:dyDescent="0.2">
      <c r="B26" s="1">
        <f t="shared" si="12"/>
        <v>12</v>
      </c>
      <c r="C26" s="9" t="s">
        <v>48</v>
      </c>
      <c r="D26" s="9" t="s">
        <v>119</v>
      </c>
      <c r="E26" s="1" t="s">
        <v>0</v>
      </c>
      <c r="F26" s="67" t="s">
        <v>258</v>
      </c>
      <c r="G26" s="67"/>
      <c r="H26" s="1" t="s">
        <v>77</v>
      </c>
      <c r="I26" s="1">
        <v>5.03</v>
      </c>
      <c r="J26" s="1">
        <f>'мб 01.09.2020'!J26*1.25</f>
        <v>6.2875000000000005</v>
      </c>
      <c r="K26" s="1"/>
      <c r="L26" s="1">
        <v>17697</v>
      </c>
      <c r="M26" s="2">
        <f t="shared" si="8"/>
        <v>111269.88750000001</v>
      </c>
      <c r="N26" s="2">
        <f t="shared" si="9"/>
        <v>0</v>
      </c>
      <c r="O26" s="1">
        <v>216</v>
      </c>
      <c r="P26" s="1"/>
      <c r="Q26" s="5">
        <f t="shared" si="0"/>
        <v>216</v>
      </c>
      <c r="R26" s="3">
        <f t="shared" si="1"/>
        <v>0.3</v>
      </c>
      <c r="S26" s="3">
        <f t="shared" si="2"/>
        <v>0</v>
      </c>
      <c r="T26" s="3">
        <f t="shared" si="3"/>
        <v>0.3</v>
      </c>
      <c r="U26" s="2">
        <f t="shared" si="4"/>
        <v>33380.966250000005</v>
      </c>
      <c r="V26" s="2">
        <f t="shared" si="5"/>
        <v>0</v>
      </c>
      <c r="W26" s="2">
        <f t="shared" si="6"/>
        <v>33380.966250000005</v>
      </c>
      <c r="X26" s="4"/>
      <c r="Y26" s="1"/>
      <c r="Z26" s="2">
        <f>17697*Y26%/18*X26</f>
        <v>0</v>
      </c>
      <c r="AA26" s="1"/>
      <c r="AB26" s="1"/>
      <c r="AC26" s="1"/>
      <c r="AD26" s="1"/>
      <c r="AE26" s="1"/>
      <c r="AF26" s="2"/>
      <c r="AG26" s="4">
        <f t="shared" si="7"/>
        <v>0</v>
      </c>
      <c r="AH26" s="4">
        <f t="shared" si="10"/>
        <v>33380.966250000005</v>
      </c>
      <c r="AI26" s="4">
        <f t="shared" si="13"/>
        <v>3338.0966250000006</v>
      </c>
      <c r="AJ26" s="2">
        <f t="shared" si="11"/>
        <v>36719.062875000003</v>
      </c>
    </row>
    <row r="27" spans="2:37" s="49" customFormat="1" ht="63" x14ac:dyDescent="0.2">
      <c r="B27" s="1">
        <f t="shared" si="12"/>
        <v>13</v>
      </c>
      <c r="C27" s="9" t="s">
        <v>87</v>
      </c>
      <c r="D27" s="9" t="s">
        <v>120</v>
      </c>
      <c r="E27" s="1" t="s">
        <v>0</v>
      </c>
      <c r="F27" s="67" t="s">
        <v>271</v>
      </c>
      <c r="G27" s="67"/>
      <c r="H27" s="1" t="s">
        <v>77</v>
      </c>
      <c r="I27" s="1">
        <v>5.12</v>
      </c>
      <c r="J27" s="1">
        <f>'мб 01.09.2020'!J27*1.25</f>
        <v>6.4</v>
      </c>
      <c r="K27" s="1"/>
      <c r="L27" s="1">
        <v>17697</v>
      </c>
      <c r="M27" s="2">
        <f t="shared" si="8"/>
        <v>113260.8</v>
      </c>
      <c r="N27" s="2">
        <f t="shared" si="9"/>
        <v>0</v>
      </c>
      <c r="O27" s="1">
        <v>1000</v>
      </c>
      <c r="P27" s="1"/>
      <c r="Q27" s="5">
        <f t="shared" si="0"/>
        <v>1000</v>
      </c>
      <c r="R27" s="3">
        <f t="shared" si="1"/>
        <v>1.3888888888888888</v>
      </c>
      <c r="S27" s="3">
        <f t="shared" si="2"/>
        <v>0</v>
      </c>
      <c r="T27" s="3">
        <f t="shared" si="3"/>
        <v>1.3888888888888888</v>
      </c>
      <c r="U27" s="2">
        <f t="shared" si="4"/>
        <v>157306.66666666669</v>
      </c>
      <c r="V27" s="2">
        <f t="shared" si="5"/>
        <v>0</v>
      </c>
      <c r="W27" s="2">
        <f t="shared" si="6"/>
        <v>157306.66666666669</v>
      </c>
      <c r="X27" s="4"/>
      <c r="Y27" s="1"/>
      <c r="Z27" s="2"/>
      <c r="AA27" s="1"/>
      <c r="AB27" s="1"/>
      <c r="AC27" s="1"/>
      <c r="AD27" s="1"/>
      <c r="AE27" s="1"/>
      <c r="AF27" s="2"/>
      <c r="AG27" s="4">
        <f t="shared" si="7"/>
        <v>0</v>
      </c>
      <c r="AH27" s="4">
        <f t="shared" si="10"/>
        <v>157306.66666666669</v>
      </c>
      <c r="AI27" s="4">
        <f t="shared" si="13"/>
        <v>15730.66666666667</v>
      </c>
      <c r="AJ27" s="2">
        <f t="shared" si="11"/>
        <v>173037.33333333334</v>
      </c>
    </row>
    <row r="28" spans="2:37" s="49" customFormat="1" ht="31.5" x14ac:dyDescent="0.2">
      <c r="B28" s="1">
        <f t="shared" si="12"/>
        <v>14</v>
      </c>
      <c r="C28" s="9" t="s">
        <v>246</v>
      </c>
      <c r="D28" s="9" t="s">
        <v>215</v>
      </c>
      <c r="E28" s="1" t="s">
        <v>0</v>
      </c>
      <c r="F28" s="67" t="s">
        <v>305</v>
      </c>
      <c r="G28" s="67" t="s">
        <v>30</v>
      </c>
      <c r="H28" s="1" t="s">
        <v>77</v>
      </c>
      <c r="I28" s="1">
        <v>5.21</v>
      </c>
      <c r="J28" s="1">
        <f>'мб 01.09.2020'!J28*1.25</f>
        <v>6.5125000000000002</v>
      </c>
      <c r="K28" s="1"/>
      <c r="L28" s="1">
        <v>17697</v>
      </c>
      <c r="M28" s="2">
        <f t="shared" si="8"/>
        <v>115251.71250000001</v>
      </c>
      <c r="N28" s="2">
        <f t="shared" si="9"/>
        <v>0</v>
      </c>
      <c r="O28" s="1">
        <v>1320</v>
      </c>
      <c r="P28" s="1"/>
      <c r="Q28" s="5">
        <f t="shared" si="0"/>
        <v>1320</v>
      </c>
      <c r="R28" s="3">
        <f t="shared" si="1"/>
        <v>1.8333333333333333</v>
      </c>
      <c r="S28" s="3">
        <f t="shared" si="2"/>
        <v>0</v>
      </c>
      <c r="T28" s="3">
        <f t="shared" si="3"/>
        <v>1.8333333333333333</v>
      </c>
      <c r="U28" s="2">
        <f t="shared" si="4"/>
        <v>211294.80625000002</v>
      </c>
      <c r="V28" s="2">
        <f t="shared" si="5"/>
        <v>0</v>
      </c>
      <c r="W28" s="2">
        <f t="shared" si="6"/>
        <v>211294.80625000002</v>
      </c>
      <c r="X28" s="4"/>
      <c r="Y28" s="1"/>
      <c r="Z28" s="2"/>
      <c r="AA28" s="1"/>
      <c r="AB28" s="1"/>
      <c r="AC28" s="1"/>
      <c r="AD28" s="1"/>
      <c r="AE28" s="1"/>
      <c r="AF28" s="2"/>
      <c r="AG28" s="4">
        <f t="shared" si="7"/>
        <v>0</v>
      </c>
      <c r="AH28" s="4">
        <f t="shared" si="10"/>
        <v>211294.80625000002</v>
      </c>
      <c r="AI28" s="4">
        <f t="shared" si="13"/>
        <v>21129.480625000004</v>
      </c>
      <c r="AJ28" s="2">
        <f t="shared" si="11"/>
        <v>232424.28687500002</v>
      </c>
    </row>
    <row r="29" spans="2:37" s="49" customFormat="1" ht="47.25" x14ac:dyDescent="0.2">
      <c r="B29" s="1">
        <f t="shared" si="12"/>
        <v>15</v>
      </c>
      <c r="C29" s="9" t="s">
        <v>50</v>
      </c>
      <c r="D29" s="9" t="s">
        <v>216</v>
      </c>
      <c r="E29" s="1" t="s">
        <v>0</v>
      </c>
      <c r="F29" s="67" t="s">
        <v>349</v>
      </c>
      <c r="G29" s="67"/>
      <c r="H29" s="1" t="s">
        <v>77</v>
      </c>
      <c r="I29" s="1">
        <v>5.31</v>
      </c>
      <c r="J29" s="1">
        <f>'мб 01.09.2020'!J29*1.25</f>
        <v>6.6374999999999993</v>
      </c>
      <c r="K29" s="1"/>
      <c r="L29" s="1">
        <v>17697</v>
      </c>
      <c r="M29" s="2">
        <f t="shared" si="8"/>
        <v>117463.83749999999</v>
      </c>
      <c r="N29" s="2">
        <f t="shared" si="9"/>
        <v>0</v>
      </c>
      <c r="O29" s="1">
        <v>990</v>
      </c>
      <c r="P29" s="1"/>
      <c r="Q29" s="5">
        <f t="shared" si="0"/>
        <v>990</v>
      </c>
      <c r="R29" s="3">
        <f t="shared" si="1"/>
        <v>1.375</v>
      </c>
      <c r="S29" s="3">
        <f t="shared" si="2"/>
        <v>0</v>
      </c>
      <c r="T29" s="3">
        <f t="shared" si="3"/>
        <v>1.375</v>
      </c>
      <c r="U29" s="2">
        <f t="shared" si="4"/>
        <v>161512.77656249999</v>
      </c>
      <c r="V29" s="2">
        <f t="shared" si="5"/>
        <v>0</v>
      </c>
      <c r="W29" s="2">
        <f t="shared" si="6"/>
        <v>161512.77656249999</v>
      </c>
      <c r="X29" s="4"/>
      <c r="Y29" s="1"/>
      <c r="Z29" s="2"/>
      <c r="AA29" s="1"/>
      <c r="AB29" s="1"/>
      <c r="AC29" s="1"/>
      <c r="AD29" s="1"/>
      <c r="AE29" s="1"/>
      <c r="AF29" s="2"/>
      <c r="AG29" s="4">
        <f t="shared" si="7"/>
        <v>0</v>
      </c>
      <c r="AH29" s="4">
        <f t="shared" si="10"/>
        <v>161512.77656249999</v>
      </c>
      <c r="AI29" s="4">
        <f t="shared" si="13"/>
        <v>16151.27765625</v>
      </c>
      <c r="AJ29" s="2">
        <f t="shared" si="11"/>
        <v>177664.05421874998</v>
      </c>
    </row>
    <row r="30" spans="2:37" s="49" customFormat="1" ht="31.5" x14ac:dyDescent="0.2">
      <c r="B30" s="1">
        <f t="shared" si="12"/>
        <v>16</v>
      </c>
      <c r="C30" s="9" t="s">
        <v>44</v>
      </c>
      <c r="D30" s="9" t="s">
        <v>218</v>
      </c>
      <c r="E30" s="1" t="s">
        <v>0</v>
      </c>
      <c r="F30" s="67" t="s">
        <v>194</v>
      </c>
      <c r="G30" s="67"/>
      <c r="H30" s="1" t="s">
        <v>77</v>
      </c>
      <c r="I30" s="1">
        <v>5.31</v>
      </c>
      <c r="J30" s="1">
        <f>'мб 01.09.2020'!J30*1.25</f>
        <v>6.6374999999999993</v>
      </c>
      <c r="K30" s="1"/>
      <c r="L30" s="1">
        <v>17697</v>
      </c>
      <c r="M30" s="2">
        <f t="shared" si="8"/>
        <v>117463.83749999999</v>
      </c>
      <c r="N30" s="2">
        <f t="shared" si="9"/>
        <v>0</v>
      </c>
      <c r="O30" s="1">
        <v>1310</v>
      </c>
      <c r="P30" s="1"/>
      <c r="Q30" s="5">
        <f t="shared" si="0"/>
        <v>1310</v>
      </c>
      <c r="R30" s="3">
        <f t="shared" si="1"/>
        <v>1.8194444444444444</v>
      </c>
      <c r="S30" s="3">
        <f t="shared" si="2"/>
        <v>0</v>
      </c>
      <c r="T30" s="3">
        <f t="shared" si="3"/>
        <v>1.8194444444444444</v>
      </c>
      <c r="U30" s="2">
        <f t="shared" si="4"/>
        <v>213718.92656249998</v>
      </c>
      <c r="V30" s="2">
        <f t="shared" si="5"/>
        <v>0</v>
      </c>
      <c r="W30" s="2">
        <f t="shared" si="6"/>
        <v>213718.92656249998</v>
      </c>
      <c r="X30" s="4"/>
      <c r="Y30" s="1"/>
      <c r="Z30" s="2">
        <f>17697*Y30%/18*X30</f>
        <v>0</v>
      </c>
      <c r="AA30" s="1"/>
      <c r="AB30" s="1"/>
      <c r="AC30" s="2"/>
      <c r="AD30" s="1"/>
      <c r="AE30" s="1"/>
      <c r="AF30" s="1"/>
      <c r="AG30" s="4">
        <f t="shared" si="7"/>
        <v>0</v>
      </c>
      <c r="AH30" s="4">
        <f t="shared" si="10"/>
        <v>213718.92656249998</v>
      </c>
      <c r="AI30" s="4">
        <f t="shared" si="13"/>
        <v>21371.892656249998</v>
      </c>
      <c r="AJ30" s="2">
        <f t="shared" si="11"/>
        <v>235090.81921875</v>
      </c>
    </row>
    <row r="31" spans="2:37" s="49" customFormat="1" ht="47.25" x14ac:dyDescent="0.2">
      <c r="B31" s="1">
        <f t="shared" si="12"/>
        <v>17</v>
      </c>
      <c r="C31" s="9" t="s">
        <v>28</v>
      </c>
      <c r="D31" s="9" t="s">
        <v>219</v>
      </c>
      <c r="E31" s="1" t="s">
        <v>83</v>
      </c>
      <c r="F31" s="67" t="s">
        <v>338</v>
      </c>
      <c r="G31" s="67" t="s">
        <v>26</v>
      </c>
      <c r="H31" s="1" t="s">
        <v>78</v>
      </c>
      <c r="I31" s="1"/>
      <c r="J31" s="1">
        <f>'мб 01.09.2020'!J31*1.25</f>
        <v>0</v>
      </c>
      <c r="K31" s="1">
        <v>5.49</v>
      </c>
      <c r="L31" s="1">
        <v>17697</v>
      </c>
      <c r="M31" s="2">
        <f t="shared" si="8"/>
        <v>0</v>
      </c>
      <c r="N31" s="2">
        <f t="shared" si="9"/>
        <v>97156.53</v>
      </c>
      <c r="O31" s="1"/>
      <c r="P31" s="1">
        <v>617.5</v>
      </c>
      <c r="Q31" s="5">
        <f t="shared" si="0"/>
        <v>617.5</v>
      </c>
      <c r="R31" s="3">
        <f t="shared" si="1"/>
        <v>0</v>
      </c>
      <c r="S31" s="3">
        <f t="shared" si="2"/>
        <v>0.64322916666666663</v>
      </c>
      <c r="T31" s="3">
        <f t="shared" si="3"/>
        <v>0.64322916666666663</v>
      </c>
      <c r="U31" s="2">
        <f t="shared" si="4"/>
        <v>0</v>
      </c>
      <c r="V31" s="2">
        <f t="shared" si="5"/>
        <v>62493.913828124998</v>
      </c>
      <c r="W31" s="2">
        <f t="shared" si="6"/>
        <v>62493.913828124998</v>
      </c>
      <c r="X31" s="4"/>
      <c r="Y31" s="1"/>
      <c r="Z31" s="2"/>
      <c r="AA31" s="1"/>
      <c r="AB31" s="1"/>
      <c r="AC31" s="1"/>
      <c r="AD31" s="1"/>
      <c r="AE31" s="1"/>
      <c r="AF31" s="2"/>
      <c r="AG31" s="4">
        <f t="shared" si="7"/>
        <v>0</v>
      </c>
      <c r="AH31" s="4">
        <f t="shared" si="10"/>
        <v>62493.913828124998</v>
      </c>
      <c r="AI31" s="4">
        <f t="shared" si="13"/>
        <v>6249.3913828125005</v>
      </c>
      <c r="AJ31" s="2">
        <f t="shared" si="11"/>
        <v>68743.305210937498</v>
      </c>
    </row>
    <row r="32" spans="2:37" s="49" customFormat="1" ht="63" x14ac:dyDescent="0.2">
      <c r="B32" s="1">
        <f t="shared" si="12"/>
        <v>18</v>
      </c>
      <c r="C32" s="9" t="s">
        <v>247</v>
      </c>
      <c r="D32" s="9" t="s">
        <v>186</v>
      </c>
      <c r="E32" s="1" t="s">
        <v>0</v>
      </c>
      <c r="F32" s="67" t="s">
        <v>272</v>
      </c>
      <c r="G32" s="67"/>
      <c r="H32" s="1" t="s">
        <v>77</v>
      </c>
      <c r="I32" s="1"/>
      <c r="J32" s="1">
        <f>'мб 01.09.2020'!J32*1.25</f>
        <v>5.6125000000000007</v>
      </c>
      <c r="K32" s="1"/>
      <c r="L32" s="1">
        <v>17697</v>
      </c>
      <c r="M32" s="2">
        <f t="shared" si="8"/>
        <v>99324.412500000006</v>
      </c>
      <c r="N32" s="2">
        <f t="shared" si="9"/>
        <v>0</v>
      </c>
      <c r="O32" s="1">
        <v>263</v>
      </c>
      <c r="P32" s="1">
        <v>0</v>
      </c>
      <c r="Q32" s="5">
        <f t="shared" si="0"/>
        <v>263</v>
      </c>
      <c r="R32" s="3">
        <f t="shared" si="1"/>
        <v>0.36527777777777776</v>
      </c>
      <c r="S32" s="3">
        <f t="shared" si="2"/>
        <v>0</v>
      </c>
      <c r="T32" s="3">
        <f t="shared" si="3"/>
        <v>0.36527777777777776</v>
      </c>
      <c r="U32" s="2">
        <f t="shared" si="4"/>
        <v>36281.000677083335</v>
      </c>
      <c r="V32" s="2">
        <f t="shared" si="5"/>
        <v>0</v>
      </c>
      <c r="W32" s="2">
        <f t="shared" si="6"/>
        <v>36281.000677083335</v>
      </c>
      <c r="X32" s="4"/>
      <c r="Y32" s="1"/>
      <c r="Z32" s="2"/>
      <c r="AA32" s="1"/>
      <c r="AB32" s="1"/>
      <c r="AC32" s="1"/>
      <c r="AD32" s="1"/>
      <c r="AE32" s="1"/>
      <c r="AF32" s="2"/>
      <c r="AG32" s="4">
        <f t="shared" si="7"/>
        <v>0</v>
      </c>
      <c r="AH32" s="4">
        <f t="shared" si="10"/>
        <v>36281.000677083335</v>
      </c>
      <c r="AI32" s="4">
        <f t="shared" si="13"/>
        <v>3628.1000677083339</v>
      </c>
      <c r="AJ32" s="2">
        <f t="shared" si="11"/>
        <v>39909.100744791671</v>
      </c>
    </row>
    <row r="33" spans="2:37" s="49" customFormat="1" ht="31.5" x14ac:dyDescent="0.2">
      <c r="B33" s="1">
        <f t="shared" si="12"/>
        <v>19</v>
      </c>
      <c r="C33" s="9" t="s">
        <v>51</v>
      </c>
      <c r="D33" s="9" t="s">
        <v>323</v>
      </c>
      <c r="E33" s="1" t="s">
        <v>0</v>
      </c>
      <c r="F33" s="67" t="s">
        <v>259</v>
      </c>
      <c r="G33" s="67"/>
      <c r="H33" s="1" t="s">
        <v>77</v>
      </c>
      <c r="I33" s="1">
        <v>5.31</v>
      </c>
      <c r="J33" s="1">
        <f>'мб 01.09.2020'!J33*1.25</f>
        <v>6.6374999999999993</v>
      </c>
      <c r="K33" s="1"/>
      <c r="L33" s="1">
        <v>17697</v>
      </c>
      <c r="M33" s="2">
        <f t="shared" si="8"/>
        <v>117463.83749999999</v>
      </c>
      <c r="N33" s="2">
        <f t="shared" si="9"/>
        <v>0</v>
      </c>
      <c r="O33" s="1">
        <v>568</v>
      </c>
      <c r="P33" s="1"/>
      <c r="Q33" s="5">
        <f t="shared" si="0"/>
        <v>568</v>
      </c>
      <c r="R33" s="3">
        <f t="shared" si="1"/>
        <v>0.78888888888888886</v>
      </c>
      <c r="S33" s="3">
        <f t="shared" si="2"/>
        <v>0</v>
      </c>
      <c r="T33" s="3">
        <f t="shared" si="3"/>
        <v>0.78888888888888886</v>
      </c>
      <c r="U33" s="2">
        <f t="shared" si="4"/>
        <v>92665.916249999995</v>
      </c>
      <c r="V33" s="2">
        <f t="shared" si="5"/>
        <v>0</v>
      </c>
      <c r="W33" s="2">
        <f t="shared" si="6"/>
        <v>92665.916249999995</v>
      </c>
      <c r="X33" s="4">
        <v>568</v>
      </c>
      <c r="Y33" s="1">
        <v>50</v>
      </c>
      <c r="Z33" s="2">
        <f>17697*Y33%/720*X33</f>
        <v>6980.4833333333327</v>
      </c>
      <c r="AA33" s="1"/>
      <c r="AB33" s="1"/>
      <c r="AC33" s="1"/>
      <c r="AD33" s="1"/>
      <c r="AE33" s="1"/>
      <c r="AF33" s="2"/>
      <c r="AG33" s="4">
        <f t="shared" si="7"/>
        <v>6980.4833333333327</v>
      </c>
      <c r="AH33" s="4">
        <f t="shared" si="10"/>
        <v>99646.399583333332</v>
      </c>
      <c r="AI33" s="4">
        <f t="shared" si="13"/>
        <v>9266.5916249999991</v>
      </c>
      <c r="AJ33" s="2">
        <f t="shared" si="11"/>
        <v>108912.99120833333</v>
      </c>
    </row>
    <row r="34" spans="2:37" s="49" customFormat="1" ht="47.25" x14ac:dyDescent="0.2">
      <c r="B34" s="1">
        <f t="shared" si="12"/>
        <v>20</v>
      </c>
      <c r="C34" s="9" t="s">
        <v>36</v>
      </c>
      <c r="D34" s="9" t="s">
        <v>220</v>
      </c>
      <c r="E34" s="1" t="s">
        <v>0</v>
      </c>
      <c r="F34" s="67" t="s">
        <v>339</v>
      </c>
      <c r="G34" s="67"/>
      <c r="H34" s="1" t="s">
        <v>77</v>
      </c>
      <c r="I34" s="1">
        <v>5.31</v>
      </c>
      <c r="J34" s="1">
        <f>'мб 01.09.2020'!J34*1.25</f>
        <v>6.6374999999999993</v>
      </c>
      <c r="K34" s="1"/>
      <c r="L34" s="1">
        <v>17697</v>
      </c>
      <c r="M34" s="2">
        <f t="shared" si="8"/>
        <v>117463.83749999999</v>
      </c>
      <c r="N34" s="2">
        <f t="shared" si="9"/>
        <v>0</v>
      </c>
      <c r="O34" s="1">
        <v>1309</v>
      </c>
      <c r="P34" s="1"/>
      <c r="Q34" s="5">
        <f t="shared" si="0"/>
        <v>1309</v>
      </c>
      <c r="R34" s="3">
        <f t="shared" si="1"/>
        <v>1.8180555555555555</v>
      </c>
      <c r="S34" s="3">
        <f t="shared" si="2"/>
        <v>0</v>
      </c>
      <c r="T34" s="3">
        <f t="shared" si="3"/>
        <v>1.8180555555555555</v>
      </c>
      <c r="U34" s="2">
        <f t="shared" si="4"/>
        <v>213555.78234375</v>
      </c>
      <c r="V34" s="2">
        <f t="shared" si="5"/>
        <v>0</v>
      </c>
      <c r="W34" s="2">
        <f t="shared" si="6"/>
        <v>213555.78234375</v>
      </c>
      <c r="X34" s="4"/>
      <c r="Y34" s="1"/>
      <c r="Z34" s="2">
        <f>17697*Y34%/18*X34</f>
        <v>0</v>
      </c>
      <c r="AA34" s="1"/>
      <c r="AB34" s="1"/>
      <c r="AC34" s="1"/>
      <c r="AD34" s="1"/>
      <c r="AE34" s="1"/>
      <c r="AF34" s="2"/>
      <c r="AG34" s="4">
        <f t="shared" si="7"/>
        <v>0</v>
      </c>
      <c r="AH34" s="4">
        <f t="shared" si="10"/>
        <v>213555.78234375</v>
      </c>
      <c r="AI34" s="4">
        <f t="shared" si="13"/>
        <v>21355.578234375003</v>
      </c>
      <c r="AJ34" s="2">
        <f t="shared" si="11"/>
        <v>234911.36057812499</v>
      </c>
    </row>
    <row r="35" spans="2:37" s="51" customFormat="1" ht="47.25" x14ac:dyDescent="0.2">
      <c r="B35" s="1">
        <f t="shared" si="12"/>
        <v>21</v>
      </c>
      <c r="C35" s="9" t="s">
        <v>36</v>
      </c>
      <c r="D35" s="9" t="s">
        <v>221</v>
      </c>
      <c r="E35" s="1" t="s">
        <v>0</v>
      </c>
      <c r="F35" s="67" t="s">
        <v>340</v>
      </c>
      <c r="G35" s="67"/>
      <c r="H35" s="1" t="s">
        <v>77</v>
      </c>
      <c r="I35" s="1">
        <v>5.31</v>
      </c>
      <c r="J35" s="1">
        <f>'мб 01.09.2020'!J35*1.25</f>
        <v>6.6374999999999993</v>
      </c>
      <c r="K35" s="1"/>
      <c r="L35" s="1">
        <v>17697</v>
      </c>
      <c r="M35" s="2">
        <f t="shared" si="8"/>
        <v>117463.83749999999</v>
      </c>
      <c r="N35" s="2">
        <f t="shared" si="9"/>
        <v>0</v>
      </c>
      <c r="O35" s="1">
        <v>664</v>
      </c>
      <c r="P35" s="1"/>
      <c r="Q35" s="5">
        <f t="shared" si="0"/>
        <v>664</v>
      </c>
      <c r="R35" s="3">
        <f t="shared" si="1"/>
        <v>0.92222222222222228</v>
      </c>
      <c r="S35" s="3">
        <f t="shared" si="2"/>
        <v>0</v>
      </c>
      <c r="T35" s="3">
        <f t="shared" si="3"/>
        <v>0.92222222222222228</v>
      </c>
      <c r="U35" s="2">
        <f t="shared" si="4"/>
        <v>108327.76125</v>
      </c>
      <c r="V35" s="2">
        <f t="shared" si="5"/>
        <v>0</v>
      </c>
      <c r="W35" s="2">
        <f t="shared" si="6"/>
        <v>108327.76125</v>
      </c>
      <c r="X35" s="4"/>
      <c r="Y35" s="1"/>
      <c r="Z35" s="2">
        <f>17697*Y35%/18*X35</f>
        <v>0</v>
      </c>
      <c r="AA35" s="1"/>
      <c r="AB35" s="1"/>
      <c r="AC35" s="1"/>
      <c r="AD35" s="1"/>
      <c r="AE35" s="1"/>
      <c r="AF35" s="2"/>
      <c r="AG35" s="4">
        <f t="shared" si="7"/>
        <v>0</v>
      </c>
      <c r="AH35" s="4">
        <f t="shared" si="10"/>
        <v>108327.76125</v>
      </c>
      <c r="AI35" s="4">
        <f t="shared" si="13"/>
        <v>10832.776125</v>
      </c>
      <c r="AJ35" s="2">
        <f t="shared" si="11"/>
        <v>119160.537375</v>
      </c>
      <c r="AK35" s="49"/>
    </row>
    <row r="36" spans="2:37" s="49" customFormat="1" ht="31.5" customHeight="1" x14ac:dyDescent="0.2">
      <c r="B36" s="1">
        <f t="shared" si="12"/>
        <v>22</v>
      </c>
      <c r="C36" s="9" t="s">
        <v>43</v>
      </c>
      <c r="D36" s="9" t="s">
        <v>223</v>
      </c>
      <c r="E36" s="1" t="s">
        <v>0</v>
      </c>
      <c r="F36" s="67" t="s">
        <v>341</v>
      </c>
      <c r="G36" s="67" t="s">
        <v>30</v>
      </c>
      <c r="H36" s="1" t="s">
        <v>387</v>
      </c>
      <c r="I36" s="1">
        <v>5.03</v>
      </c>
      <c r="J36" s="1">
        <f>'мб 01.09.2020'!J36*1.25</f>
        <v>6.1624999999999996</v>
      </c>
      <c r="K36" s="8"/>
      <c r="L36" s="1">
        <v>17697</v>
      </c>
      <c r="M36" s="2">
        <f t="shared" si="8"/>
        <v>109057.7625</v>
      </c>
      <c r="N36" s="2">
        <f t="shared" si="9"/>
        <v>0</v>
      </c>
      <c r="O36" s="1">
        <v>1228</v>
      </c>
      <c r="P36" s="1">
        <v>0</v>
      </c>
      <c r="Q36" s="5">
        <f t="shared" si="0"/>
        <v>1228</v>
      </c>
      <c r="R36" s="3">
        <f t="shared" si="1"/>
        <v>1.7055555555555555</v>
      </c>
      <c r="S36" s="3">
        <f t="shared" si="2"/>
        <v>0</v>
      </c>
      <c r="T36" s="3">
        <f t="shared" si="3"/>
        <v>1.7055555555555555</v>
      </c>
      <c r="U36" s="2">
        <f t="shared" si="4"/>
        <v>186004.07270833332</v>
      </c>
      <c r="V36" s="2">
        <f t="shared" si="5"/>
        <v>0</v>
      </c>
      <c r="W36" s="2">
        <f t="shared" si="6"/>
        <v>186004.07270833332</v>
      </c>
      <c r="X36" s="4"/>
      <c r="Y36" s="1"/>
      <c r="Z36" s="2">
        <f>17697*Y36%/18*X36</f>
        <v>0</v>
      </c>
      <c r="AA36" s="1"/>
      <c r="AB36" s="1"/>
      <c r="AC36" s="1"/>
      <c r="AD36" s="1"/>
      <c r="AE36" s="1"/>
      <c r="AF36" s="2"/>
      <c r="AG36" s="4">
        <f t="shared" si="7"/>
        <v>0</v>
      </c>
      <c r="AH36" s="4">
        <f t="shared" si="10"/>
        <v>186004.07270833332</v>
      </c>
      <c r="AI36" s="4">
        <f t="shared" si="13"/>
        <v>18600.407270833333</v>
      </c>
      <c r="AJ36" s="2">
        <f t="shared" si="11"/>
        <v>204604.47997916664</v>
      </c>
    </row>
    <row r="37" spans="2:37" s="49" customFormat="1" ht="31.5" x14ac:dyDescent="0.2">
      <c r="B37" s="1">
        <f t="shared" si="12"/>
        <v>23</v>
      </c>
      <c r="C37" s="9" t="s">
        <v>38</v>
      </c>
      <c r="D37" s="9" t="s">
        <v>121</v>
      </c>
      <c r="E37" s="1" t="s">
        <v>0</v>
      </c>
      <c r="F37" s="67" t="s">
        <v>273</v>
      </c>
      <c r="G37" s="67"/>
      <c r="H37" s="1" t="s">
        <v>77</v>
      </c>
      <c r="I37" s="1">
        <v>4.75</v>
      </c>
      <c r="J37" s="1">
        <f>'мб 01.09.2020'!J37*1.25</f>
        <v>6.05</v>
      </c>
      <c r="K37" s="1"/>
      <c r="L37" s="1">
        <v>17697</v>
      </c>
      <c r="M37" s="2">
        <f t="shared" si="8"/>
        <v>107066.84999999999</v>
      </c>
      <c r="N37" s="2">
        <f t="shared" si="9"/>
        <v>0</v>
      </c>
      <c r="O37" s="1">
        <v>514</v>
      </c>
      <c r="P37" s="1"/>
      <c r="Q37" s="5">
        <f t="shared" si="0"/>
        <v>514</v>
      </c>
      <c r="R37" s="3">
        <f t="shared" si="1"/>
        <v>0.71388888888888891</v>
      </c>
      <c r="S37" s="3">
        <f t="shared" si="2"/>
        <v>0</v>
      </c>
      <c r="T37" s="3">
        <f t="shared" si="3"/>
        <v>0.71388888888888891</v>
      </c>
      <c r="U37" s="2">
        <f t="shared" si="4"/>
        <v>76433.83458333333</v>
      </c>
      <c r="V37" s="2">
        <f t="shared" si="5"/>
        <v>0</v>
      </c>
      <c r="W37" s="2">
        <f t="shared" si="6"/>
        <v>76433.83458333333</v>
      </c>
      <c r="X37" s="4"/>
      <c r="Y37" s="1"/>
      <c r="Z37" s="2">
        <f>17697*Y37%/18*X37</f>
        <v>0</v>
      </c>
      <c r="AA37" s="1"/>
      <c r="AB37" s="1"/>
      <c r="AC37" s="1"/>
      <c r="AD37" s="1"/>
      <c r="AE37" s="1"/>
      <c r="AF37" s="2"/>
      <c r="AG37" s="4">
        <f t="shared" si="7"/>
        <v>0</v>
      </c>
      <c r="AH37" s="4">
        <f t="shared" si="10"/>
        <v>76433.83458333333</v>
      </c>
      <c r="AI37" s="4">
        <f t="shared" si="13"/>
        <v>7643.3834583333337</v>
      </c>
      <c r="AJ37" s="2">
        <f t="shared" si="11"/>
        <v>84077.218041666667</v>
      </c>
    </row>
    <row r="38" spans="2:37" s="49" customFormat="1" ht="31.5" x14ac:dyDescent="0.2">
      <c r="B38" s="1">
        <f t="shared" si="12"/>
        <v>24</v>
      </c>
      <c r="C38" s="9" t="s">
        <v>31</v>
      </c>
      <c r="D38" s="9" t="s">
        <v>123</v>
      </c>
      <c r="E38" s="1" t="s">
        <v>0</v>
      </c>
      <c r="F38" s="67" t="s">
        <v>342</v>
      </c>
      <c r="G38" s="67"/>
      <c r="H38" s="1" t="s">
        <v>77</v>
      </c>
      <c r="I38" s="1">
        <v>5.21</v>
      </c>
      <c r="J38" s="1">
        <f>'мб 01.09.2020'!J38*1.25</f>
        <v>6.5125000000000002</v>
      </c>
      <c r="K38" s="1"/>
      <c r="L38" s="1">
        <v>17697</v>
      </c>
      <c r="M38" s="2">
        <f t="shared" si="8"/>
        <v>115251.71250000001</v>
      </c>
      <c r="N38" s="2">
        <f t="shared" si="9"/>
        <v>0</v>
      </c>
      <c r="O38" s="1">
        <v>1263</v>
      </c>
      <c r="P38" s="1"/>
      <c r="Q38" s="5">
        <f t="shared" si="0"/>
        <v>1263</v>
      </c>
      <c r="R38" s="3">
        <f t="shared" si="1"/>
        <v>1.7541666666666667</v>
      </c>
      <c r="S38" s="3">
        <f t="shared" si="2"/>
        <v>0</v>
      </c>
      <c r="T38" s="3">
        <f t="shared" si="3"/>
        <v>1.7541666666666667</v>
      </c>
      <c r="U38" s="2">
        <f t="shared" si="4"/>
        <v>202170.71234375003</v>
      </c>
      <c r="V38" s="2">
        <f t="shared" si="5"/>
        <v>0</v>
      </c>
      <c r="W38" s="2">
        <f t="shared" si="6"/>
        <v>202170.71234375003</v>
      </c>
      <c r="X38" s="4"/>
      <c r="Y38" s="1"/>
      <c r="Z38" s="2">
        <f>17697*Y38%/18*X38</f>
        <v>0</v>
      </c>
      <c r="AA38" s="1"/>
      <c r="AB38" s="1"/>
      <c r="AC38" s="1"/>
      <c r="AD38" s="1"/>
      <c r="AE38" s="1"/>
      <c r="AF38" s="2"/>
      <c r="AG38" s="4">
        <f t="shared" si="7"/>
        <v>0</v>
      </c>
      <c r="AH38" s="4">
        <f t="shared" si="10"/>
        <v>202170.71234375003</v>
      </c>
      <c r="AI38" s="4">
        <f t="shared" si="13"/>
        <v>20217.071234375006</v>
      </c>
      <c r="AJ38" s="2">
        <f t="shared" si="11"/>
        <v>222387.78357812503</v>
      </c>
    </row>
    <row r="39" spans="2:37" s="49" customFormat="1" ht="31.5" x14ac:dyDescent="0.2">
      <c r="B39" s="1">
        <f t="shared" si="12"/>
        <v>25</v>
      </c>
      <c r="C39" s="9" t="s">
        <v>224</v>
      </c>
      <c r="D39" s="9" t="s">
        <v>124</v>
      </c>
      <c r="E39" s="1" t="s">
        <v>0</v>
      </c>
      <c r="F39" s="67" t="s">
        <v>343</v>
      </c>
      <c r="G39" s="67"/>
      <c r="H39" s="1" t="s">
        <v>77</v>
      </c>
      <c r="I39" s="1">
        <v>5.12</v>
      </c>
      <c r="J39" s="1">
        <f>'мб 01.09.2020'!J39*1.25</f>
        <v>6.5125000000000002</v>
      </c>
      <c r="K39" s="1"/>
      <c r="L39" s="1">
        <v>17697</v>
      </c>
      <c r="M39" s="2">
        <f t="shared" si="8"/>
        <v>115251.71250000001</v>
      </c>
      <c r="N39" s="2">
        <f t="shared" si="9"/>
        <v>0</v>
      </c>
      <c r="O39" s="1">
        <v>1017</v>
      </c>
      <c r="P39" s="1"/>
      <c r="Q39" s="5">
        <f t="shared" si="0"/>
        <v>1017</v>
      </c>
      <c r="R39" s="3">
        <f t="shared" si="1"/>
        <v>1.4125000000000001</v>
      </c>
      <c r="S39" s="3">
        <f t="shared" si="2"/>
        <v>0</v>
      </c>
      <c r="T39" s="3">
        <f t="shared" si="3"/>
        <v>1.4125000000000001</v>
      </c>
      <c r="U39" s="2">
        <f t="shared" si="4"/>
        <v>162793.04390625004</v>
      </c>
      <c r="V39" s="2">
        <f t="shared" si="5"/>
        <v>0</v>
      </c>
      <c r="W39" s="2">
        <f t="shared" si="6"/>
        <v>162793.04390625004</v>
      </c>
      <c r="X39" s="4"/>
      <c r="Y39" s="1"/>
      <c r="Z39" s="2"/>
      <c r="AA39" s="1"/>
      <c r="AB39" s="1"/>
      <c r="AC39" s="2"/>
      <c r="AD39" s="1"/>
      <c r="AE39" s="1"/>
      <c r="AF39" s="2"/>
      <c r="AG39" s="4">
        <f t="shared" si="7"/>
        <v>0</v>
      </c>
      <c r="AH39" s="4">
        <f t="shared" si="10"/>
        <v>162793.04390625004</v>
      </c>
      <c r="AI39" s="4">
        <f t="shared" si="13"/>
        <v>16279.304390625004</v>
      </c>
      <c r="AJ39" s="2">
        <f t="shared" si="11"/>
        <v>179072.34829687505</v>
      </c>
    </row>
    <row r="40" spans="2:37" s="49" customFormat="1" ht="31.5" customHeight="1" x14ac:dyDescent="0.2">
      <c r="B40" s="1">
        <f t="shared" si="12"/>
        <v>26</v>
      </c>
      <c r="C40" s="9" t="s">
        <v>28</v>
      </c>
      <c r="D40" s="9" t="s">
        <v>187</v>
      </c>
      <c r="E40" s="1" t="s">
        <v>0</v>
      </c>
      <c r="F40" s="67" t="s">
        <v>274</v>
      </c>
      <c r="G40" s="67" t="s">
        <v>110</v>
      </c>
      <c r="H40" s="1" t="s">
        <v>80</v>
      </c>
      <c r="I40" s="1"/>
      <c r="J40" s="1">
        <f>'мб 01.09.2020'!J40*1.25</f>
        <v>0</v>
      </c>
      <c r="K40" s="1">
        <v>5.08</v>
      </c>
      <c r="L40" s="1">
        <v>17697</v>
      </c>
      <c r="M40" s="2">
        <f t="shared" si="8"/>
        <v>0</v>
      </c>
      <c r="N40" s="2">
        <f t="shared" si="9"/>
        <v>89900.76</v>
      </c>
      <c r="O40" s="1"/>
      <c r="P40" s="1">
        <v>804</v>
      </c>
      <c r="Q40" s="5">
        <f t="shared" si="0"/>
        <v>804</v>
      </c>
      <c r="R40" s="3">
        <f t="shared" si="1"/>
        <v>0</v>
      </c>
      <c r="S40" s="3">
        <f t="shared" si="2"/>
        <v>0.83750000000000002</v>
      </c>
      <c r="T40" s="3">
        <f t="shared" si="3"/>
        <v>0.83750000000000002</v>
      </c>
      <c r="U40" s="2">
        <f t="shared" si="4"/>
        <v>0</v>
      </c>
      <c r="V40" s="2">
        <f t="shared" si="5"/>
        <v>75291.886499999993</v>
      </c>
      <c r="W40" s="2">
        <f t="shared" si="6"/>
        <v>75291.886499999993</v>
      </c>
      <c r="X40" s="4"/>
      <c r="Y40" s="1"/>
      <c r="Z40" s="2"/>
      <c r="AA40" s="1"/>
      <c r="AB40" s="1"/>
      <c r="AC40" s="1"/>
      <c r="AD40" s="1"/>
      <c r="AE40" s="1"/>
      <c r="AF40" s="2"/>
      <c r="AG40" s="4">
        <f t="shared" si="7"/>
        <v>0</v>
      </c>
      <c r="AH40" s="4">
        <f t="shared" si="10"/>
        <v>75291.886499999993</v>
      </c>
      <c r="AI40" s="4">
        <f t="shared" si="13"/>
        <v>7529.1886500000001</v>
      </c>
      <c r="AJ40" s="2">
        <f t="shared" si="11"/>
        <v>82821.07514999999</v>
      </c>
    </row>
    <row r="41" spans="2:37" s="49" customFormat="1" ht="31.5" x14ac:dyDescent="0.2">
      <c r="B41" s="1">
        <f t="shared" si="12"/>
        <v>27</v>
      </c>
      <c r="C41" s="9" t="s">
        <v>108</v>
      </c>
      <c r="D41" s="9" t="s">
        <v>122</v>
      </c>
      <c r="E41" s="1" t="s">
        <v>0</v>
      </c>
      <c r="F41" s="67" t="s">
        <v>275</v>
      </c>
      <c r="G41" s="67"/>
      <c r="H41" s="1" t="s">
        <v>77</v>
      </c>
      <c r="I41" s="1">
        <v>4.93</v>
      </c>
      <c r="J41" s="1">
        <f>'мб 01.09.2020'!J41*1.25</f>
        <v>6.2875000000000005</v>
      </c>
      <c r="K41" s="1"/>
      <c r="L41" s="1">
        <v>17697</v>
      </c>
      <c r="M41" s="2">
        <f t="shared" si="8"/>
        <v>111269.88750000001</v>
      </c>
      <c r="N41" s="2">
        <f t="shared" si="9"/>
        <v>0</v>
      </c>
      <c r="O41" s="1">
        <v>170</v>
      </c>
      <c r="P41" s="1"/>
      <c r="Q41" s="5">
        <f t="shared" si="0"/>
        <v>170</v>
      </c>
      <c r="R41" s="3">
        <f t="shared" si="1"/>
        <v>0.2361111111111111</v>
      </c>
      <c r="S41" s="3">
        <f t="shared" si="2"/>
        <v>0</v>
      </c>
      <c r="T41" s="3">
        <f t="shared" si="3"/>
        <v>0.2361111111111111</v>
      </c>
      <c r="U41" s="2">
        <f t="shared" si="4"/>
        <v>26272.056770833336</v>
      </c>
      <c r="V41" s="2">
        <f t="shared" si="5"/>
        <v>0</v>
      </c>
      <c r="W41" s="2">
        <f t="shared" si="6"/>
        <v>26272.056770833336</v>
      </c>
      <c r="X41" s="4"/>
      <c r="Y41" s="1"/>
      <c r="Z41" s="2"/>
      <c r="AA41" s="1"/>
      <c r="AB41" s="1">
        <v>50</v>
      </c>
      <c r="AC41" s="2">
        <f>(17697*50%)</f>
        <v>8848.5</v>
      </c>
      <c r="AD41" s="1"/>
      <c r="AE41" s="1"/>
      <c r="AF41" s="2"/>
      <c r="AG41" s="4">
        <f t="shared" si="7"/>
        <v>8848.5</v>
      </c>
      <c r="AH41" s="4">
        <f t="shared" si="10"/>
        <v>35120.55677083334</v>
      </c>
      <c r="AI41" s="4"/>
      <c r="AJ41" s="2">
        <f t="shared" si="11"/>
        <v>35120.55677083334</v>
      </c>
    </row>
    <row r="42" spans="2:37" s="23" customFormat="1" ht="31.5" x14ac:dyDescent="0.2">
      <c r="B42" s="1">
        <f t="shared" si="12"/>
        <v>28</v>
      </c>
      <c r="C42" s="9" t="s">
        <v>52</v>
      </c>
      <c r="D42" s="9" t="s">
        <v>125</v>
      </c>
      <c r="E42" s="1" t="s">
        <v>0</v>
      </c>
      <c r="F42" s="67" t="s">
        <v>276</v>
      </c>
      <c r="G42" s="67" t="s">
        <v>95</v>
      </c>
      <c r="H42" s="1" t="s">
        <v>77</v>
      </c>
      <c r="I42" s="1"/>
      <c r="J42" s="1">
        <f>'мб 01.09.2020'!J42*1.25</f>
        <v>6.6374999999999993</v>
      </c>
      <c r="K42" s="1"/>
      <c r="L42" s="1">
        <v>17697</v>
      </c>
      <c r="M42" s="2">
        <f t="shared" si="8"/>
        <v>117463.83749999999</v>
      </c>
      <c r="N42" s="2">
        <f t="shared" si="9"/>
        <v>0</v>
      </c>
      <c r="O42" s="1">
        <v>1128</v>
      </c>
      <c r="P42" s="1">
        <v>0</v>
      </c>
      <c r="Q42" s="5">
        <f t="shared" si="0"/>
        <v>1128</v>
      </c>
      <c r="R42" s="3">
        <f t="shared" si="1"/>
        <v>1.5666666666666667</v>
      </c>
      <c r="S42" s="3">
        <f t="shared" si="2"/>
        <v>0</v>
      </c>
      <c r="T42" s="3">
        <f t="shared" si="3"/>
        <v>1.5666666666666667</v>
      </c>
      <c r="U42" s="2">
        <f t="shared" si="4"/>
        <v>184026.67874999999</v>
      </c>
      <c r="V42" s="2">
        <f t="shared" si="5"/>
        <v>0</v>
      </c>
      <c r="W42" s="2">
        <f t="shared" si="6"/>
        <v>184026.67874999999</v>
      </c>
      <c r="X42" s="4"/>
      <c r="Y42" s="1"/>
      <c r="Z42" s="2">
        <f t="shared" ref="Z42:Z47" si="15">17697*Y42%/18*X42</f>
        <v>0</v>
      </c>
      <c r="AA42" s="1"/>
      <c r="AB42" s="1"/>
      <c r="AC42" s="1"/>
      <c r="AD42" s="1">
        <v>332</v>
      </c>
      <c r="AE42" s="1">
        <v>40</v>
      </c>
      <c r="AF42" s="2">
        <f>(17697*40%)*AD42/720</f>
        <v>3264.1133333333337</v>
      </c>
      <c r="AG42" s="4">
        <f t="shared" si="7"/>
        <v>3264.1133333333337</v>
      </c>
      <c r="AH42" s="4">
        <f t="shared" si="10"/>
        <v>187290.79208333333</v>
      </c>
      <c r="AI42" s="4">
        <f>W42*10%</f>
        <v>18402.667874999999</v>
      </c>
      <c r="AJ42" s="2">
        <f t="shared" si="11"/>
        <v>205693.45995833335</v>
      </c>
    </row>
    <row r="43" spans="2:37" s="49" customFormat="1" ht="27" customHeight="1" x14ac:dyDescent="0.2">
      <c r="B43" s="1">
        <f t="shared" si="12"/>
        <v>29</v>
      </c>
      <c r="C43" s="9" t="s">
        <v>28</v>
      </c>
      <c r="D43" s="9" t="s">
        <v>126</v>
      </c>
      <c r="E43" s="1" t="s">
        <v>0</v>
      </c>
      <c r="F43" s="67" t="s">
        <v>344</v>
      </c>
      <c r="G43" s="67"/>
      <c r="H43" s="1" t="s">
        <v>101</v>
      </c>
      <c r="I43" s="1"/>
      <c r="J43" s="1">
        <f>'мб 01.09.2020'!J43*1.25</f>
        <v>0</v>
      </c>
      <c r="K43" s="1">
        <v>5.18</v>
      </c>
      <c r="L43" s="1">
        <v>17697</v>
      </c>
      <c r="M43" s="2">
        <f t="shared" si="8"/>
        <v>0</v>
      </c>
      <c r="N43" s="2">
        <f t="shared" si="9"/>
        <v>91670.459999999992</v>
      </c>
      <c r="O43" s="1">
        <v>0</v>
      </c>
      <c r="P43" s="1">
        <v>1189</v>
      </c>
      <c r="Q43" s="5">
        <f t="shared" si="0"/>
        <v>1189</v>
      </c>
      <c r="R43" s="3">
        <f t="shared" si="1"/>
        <v>0</v>
      </c>
      <c r="S43" s="3">
        <f t="shared" si="2"/>
        <v>1.2385416666666667</v>
      </c>
      <c r="T43" s="3">
        <f t="shared" si="3"/>
        <v>1.2385416666666667</v>
      </c>
      <c r="U43" s="2">
        <f t="shared" si="4"/>
        <v>0</v>
      </c>
      <c r="V43" s="2">
        <f t="shared" si="5"/>
        <v>113537.68431249999</v>
      </c>
      <c r="W43" s="2">
        <f t="shared" si="6"/>
        <v>113537.68431249999</v>
      </c>
      <c r="X43" s="4"/>
      <c r="Y43" s="1"/>
      <c r="Z43" s="2">
        <f t="shared" si="15"/>
        <v>0</v>
      </c>
      <c r="AA43" s="1"/>
      <c r="AB43" s="1"/>
      <c r="AC43" s="1"/>
      <c r="AD43" s="1"/>
      <c r="AE43" s="1"/>
      <c r="AF43" s="2"/>
      <c r="AG43" s="4">
        <f t="shared" si="7"/>
        <v>0</v>
      </c>
      <c r="AH43" s="4">
        <f t="shared" si="10"/>
        <v>113537.68431249999</v>
      </c>
      <c r="AI43" s="4">
        <f>W43*10%</f>
        <v>11353.768431249999</v>
      </c>
      <c r="AJ43" s="2">
        <f t="shared" si="11"/>
        <v>124891.45274374998</v>
      </c>
    </row>
    <row r="44" spans="2:37" s="49" customFormat="1" ht="31.5" x14ac:dyDescent="0.2">
      <c r="B44" s="1">
        <f t="shared" si="12"/>
        <v>30</v>
      </c>
      <c r="C44" s="9" t="s">
        <v>47</v>
      </c>
      <c r="D44" s="9" t="s">
        <v>127</v>
      </c>
      <c r="E44" s="1" t="s">
        <v>0</v>
      </c>
      <c r="F44" s="58" t="s">
        <v>277</v>
      </c>
      <c r="G44" s="67"/>
      <c r="H44" s="1" t="s">
        <v>77</v>
      </c>
      <c r="I44" s="1">
        <v>5.31</v>
      </c>
      <c r="J44" s="1">
        <f>'мб 01.09.2020'!J44*1.25</f>
        <v>6.6374999999999993</v>
      </c>
      <c r="K44" s="1"/>
      <c r="L44" s="1">
        <v>17697</v>
      </c>
      <c r="M44" s="2">
        <f>J44*L44</f>
        <v>117463.83749999999</v>
      </c>
      <c r="N44" s="2">
        <f t="shared" si="9"/>
        <v>0</v>
      </c>
      <c r="O44" s="1">
        <v>108</v>
      </c>
      <c r="P44" s="1"/>
      <c r="Q44" s="5">
        <f t="shared" ref="Q44:Q49" si="16">P44+O44</f>
        <v>108</v>
      </c>
      <c r="R44" s="3">
        <f>O44/720</f>
        <v>0.15</v>
      </c>
      <c r="S44" s="3">
        <f>P44/960</f>
        <v>0</v>
      </c>
      <c r="T44" s="3">
        <f>R44+S44</f>
        <v>0.15</v>
      </c>
      <c r="U44" s="2">
        <f>M44/720*O44</f>
        <v>17619.575624999998</v>
      </c>
      <c r="V44" s="2"/>
      <c r="W44" s="2">
        <f>U44+V44</f>
        <v>17619.575624999998</v>
      </c>
      <c r="X44" s="4"/>
      <c r="Y44" s="1"/>
      <c r="Z44" s="2">
        <f t="shared" si="15"/>
        <v>0</v>
      </c>
      <c r="AA44" s="1"/>
      <c r="AB44" s="1"/>
      <c r="AC44" s="1"/>
      <c r="AD44" s="1"/>
      <c r="AE44" s="1"/>
      <c r="AF44" s="2"/>
      <c r="AG44" s="4">
        <f t="shared" si="7"/>
        <v>0</v>
      </c>
      <c r="AH44" s="4">
        <f t="shared" si="10"/>
        <v>17619.575624999998</v>
      </c>
      <c r="AI44" s="4">
        <f>W44*10%</f>
        <v>1761.9575624999998</v>
      </c>
      <c r="AJ44" s="2">
        <f>AH44+AI44</f>
        <v>19381.533187499997</v>
      </c>
    </row>
    <row r="45" spans="2:37" s="49" customFormat="1" ht="41.25" customHeight="1" x14ac:dyDescent="0.2">
      <c r="B45" s="77">
        <v>31</v>
      </c>
      <c r="C45" s="1" t="s">
        <v>42</v>
      </c>
      <c r="D45" s="76" t="s">
        <v>324</v>
      </c>
      <c r="E45" s="1" t="s">
        <v>0</v>
      </c>
      <c r="F45" s="67" t="s">
        <v>350</v>
      </c>
      <c r="G45" s="67" t="s">
        <v>95</v>
      </c>
      <c r="H45" s="1" t="s">
        <v>77</v>
      </c>
      <c r="I45" s="1">
        <v>4.66</v>
      </c>
      <c r="J45" s="1">
        <f>'мб 01.09.2020'!J45*1.25</f>
        <v>5.9375</v>
      </c>
      <c r="K45" s="1"/>
      <c r="L45" s="1">
        <v>17697</v>
      </c>
      <c r="M45" s="2">
        <f t="shared" ref="M45:M107" si="17">J45*L45</f>
        <v>105075.9375</v>
      </c>
      <c r="N45" s="2">
        <f t="shared" si="9"/>
        <v>0</v>
      </c>
      <c r="O45" s="1">
        <v>1037</v>
      </c>
      <c r="P45" s="1"/>
      <c r="Q45" s="5">
        <f t="shared" si="16"/>
        <v>1037</v>
      </c>
      <c r="R45" s="3">
        <f t="shared" ref="R45:R107" si="18">O45/720</f>
        <v>1.4402777777777778</v>
      </c>
      <c r="S45" s="3">
        <f t="shared" ref="S45:S60" si="19">P45/960</f>
        <v>0</v>
      </c>
      <c r="T45" s="3">
        <f t="shared" ref="T45:T61" si="20">R45+S45</f>
        <v>1.4402777777777778</v>
      </c>
      <c r="U45" s="2">
        <f t="shared" ref="U45:U107" si="21">M45/720*O45</f>
        <v>151338.53776041669</v>
      </c>
      <c r="V45" s="2">
        <f t="shared" ref="V45:V107" si="22">N45/960*P45</f>
        <v>0</v>
      </c>
      <c r="W45" s="2">
        <f t="shared" ref="W45:W107" si="23">U45+V45</f>
        <v>151338.53776041669</v>
      </c>
      <c r="X45" s="4"/>
      <c r="Y45" s="1"/>
      <c r="Z45" s="2">
        <f t="shared" si="15"/>
        <v>0</v>
      </c>
      <c r="AA45" s="1"/>
      <c r="AB45" s="1"/>
      <c r="AC45" s="1"/>
      <c r="AD45" s="1"/>
      <c r="AE45" s="1"/>
      <c r="AF45" s="2"/>
      <c r="AG45" s="4">
        <f t="shared" si="7"/>
        <v>0</v>
      </c>
      <c r="AH45" s="4">
        <f t="shared" si="10"/>
        <v>151338.53776041669</v>
      </c>
      <c r="AI45" s="4">
        <f t="shared" ref="AI45:AI52" si="24">W45*10%</f>
        <v>15133.853776041669</v>
      </c>
      <c r="AJ45" s="2">
        <f t="shared" ref="AJ45:AJ107" si="25">AH45+AI45</f>
        <v>166472.39153645837</v>
      </c>
    </row>
    <row r="46" spans="2:37" s="49" customFormat="1" ht="39" customHeight="1" x14ac:dyDescent="0.2">
      <c r="B46" s="1">
        <v>32</v>
      </c>
      <c r="C46" s="9" t="s">
        <v>53</v>
      </c>
      <c r="D46" s="9" t="s">
        <v>171</v>
      </c>
      <c r="E46" s="1" t="s">
        <v>0</v>
      </c>
      <c r="F46" s="67" t="s">
        <v>345</v>
      </c>
      <c r="G46" s="67" t="s">
        <v>254</v>
      </c>
      <c r="H46" s="1" t="s">
        <v>77</v>
      </c>
      <c r="I46" s="1">
        <v>4.75</v>
      </c>
      <c r="J46" s="1">
        <f>'мб 01.09.2020'!J46*1.25</f>
        <v>6.05</v>
      </c>
      <c r="K46" s="1"/>
      <c r="L46" s="1">
        <v>17697</v>
      </c>
      <c r="M46" s="2">
        <f t="shared" si="17"/>
        <v>107066.84999999999</v>
      </c>
      <c r="N46" s="2">
        <f t="shared" si="9"/>
        <v>0</v>
      </c>
      <c r="O46" s="1">
        <v>572</v>
      </c>
      <c r="P46" s="1"/>
      <c r="Q46" s="5">
        <f t="shared" si="16"/>
        <v>572</v>
      </c>
      <c r="R46" s="3">
        <f t="shared" si="18"/>
        <v>0.7944444444444444</v>
      </c>
      <c r="S46" s="3">
        <f t="shared" si="19"/>
        <v>0</v>
      </c>
      <c r="T46" s="3">
        <f t="shared" si="20"/>
        <v>0.7944444444444444</v>
      </c>
      <c r="U46" s="2">
        <f t="shared" si="21"/>
        <v>85058.664166666669</v>
      </c>
      <c r="V46" s="2">
        <f t="shared" si="22"/>
        <v>0</v>
      </c>
      <c r="W46" s="2">
        <f t="shared" si="23"/>
        <v>85058.664166666669</v>
      </c>
      <c r="X46" s="4"/>
      <c r="Y46" s="1"/>
      <c r="Z46" s="2">
        <f t="shared" si="15"/>
        <v>0</v>
      </c>
      <c r="AA46" s="1"/>
      <c r="AB46" s="1"/>
      <c r="AC46" s="1"/>
      <c r="AD46" s="1"/>
      <c r="AE46" s="1"/>
      <c r="AF46" s="2"/>
      <c r="AG46" s="4">
        <f t="shared" si="7"/>
        <v>0</v>
      </c>
      <c r="AH46" s="4">
        <f t="shared" si="10"/>
        <v>85058.664166666669</v>
      </c>
      <c r="AI46" s="4">
        <f t="shared" si="24"/>
        <v>8505.8664166666676</v>
      </c>
      <c r="AJ46" s="2">
        <f t="shared" si="25"/>
        <v>93564.53058333334</v>
      </c>
    </row>
    <row r="47" spans="2:37" s="49" customFormat="1" ht="37.5" customHeight="1" x14ac:dyDescent="0.2">
      <c r="B47" s="77">
        <v>33</v>
      </c>
      <c r="C47" s="9" t="s">
        <v>73</v>
      </c>
      <c r="D47" s="9" t="s">
        <v>225</v>
      </c>
      <c r="E47" s="1" t="s">
        <v>0</v>
      </c>
      <c r="F47" s="67" t="s">
        <v>278</v>
      </c>
      <c r="G47" s="67" t="s">
        <v>110</v>
      </c>
      <c r="H47" s="1" t="s">
        <v>402</v>
      </c>
      <c r="I47" s="1">
        <v>5.31</v>
      </c>
      <c r="J47" s="1">
        <f>'мб 01.09.2020'!J47*1.25</f>
        <v>6.6374999999999993</v>
      </c>
      <c r="K47" s="1">
        <v>5.24</v>
      </c>
      <c r="L47" s="1">
        <v>17697</v>
      </c>
      <c r="M47" s="2">
        <f t="shared" si="17"/>
        <v>117463.83749999999</v>
      </c>
      <c r="N47" s="2">
        <f t="shared" si="9"/>
        <v>92732.28</v>
      </c>
      <c r="O47" s="1">
        <v>628</v>
      </c>
      <c r="P47" s="1">
        <v>666</v>
      </c>
      <c r="Q47" s="5">
        <f t="shared" si="16"/>
        <v>1294</v>
      </c>
      <c r="R47" s="3">
        <f t="shared" si="18"/>
        <v>0.87222222222222223</v>
      </c>
      <c r="S47" s="3">
        <f t="shared" si="19"/>
        <v>0.69374999999999998</v>
      </c>
      <c r="T47" s="3">
        <f t="shared" si="20"/>
        <v>1.5659722222222223</v>
      </c>
      <c r="U47" s="2">
        <f t="shared" si="21"/>
        <v>102454.56937499999</v>
      </c>
      <c r="V47" s="2">
        <f t="shared" si="22"/>
        <v>64333.019249999998</v>
      </c>
      <c r="W47" s="2">
        <f t="shared" si="23"/>
        <v>166787.58862499997</v>
      </c>
      <c r="X47" s="4"/>
      <c r="Y47" s="1"/>
      <c r="Z47" s="2">
        <f t="shared" si="15"/>
        <v>0</v>
      </c>
      <c r="AA47" s="1"/>
      <c r="AB47" s="1"/>
      <c r="AC47" s="1"/>
      <c r="AD47" s="1"/>
      <c r="AE47" s="1"/>
      <c r="AF47" s="2"/>
      <c r="AG47" s="4">
        <f t="shared" si="7"/>
        <v>0</v>
      </c>
      <c r="AH47" s="4">
        <f t="shared" si="10"/>
        <v>166787.58862499997</v>
      </c>
      <c r="AI47" s="4">
        <f t="shared" si="24"/>
        <v>16678.758862499999</v>
      </c>
      <c r="AJ47" s="2">
        <f t="shared" si="25"/>
        <v>183466.34748749997</v>
      </c>
    </row>
    <row r="48" spans="2:37" s="49" customFormat="1" ht="37.5" customHeight="1" x14ac:dyDescent="0.2">
      <c r="B48" s="1">
        <v>34</v>
      </c>
      <c r="C48" s="9" t="s">
        <v>334</v>
      </c>
      <c r="D48" s="9" t="s">
        <v>352</v>
      </c>
      <c r="E48" s="1" t="s">
        <v>0</v>
      </c>
      <c r="F48" s="67" t="s">
        <v>346</v>
      </c>
      <c r="G48" s="67"/>
      <c r="H48" s="1" t="s">
        <v>77</v>
      </c>
      <c r="I48" s="1"/>
      <c r="J48" s="1">
        <f>'мб 01.09.2020'!J48*1.25</f>
        <v>5.9375</v>
      </c>
      <c r="K48" s="1"/>
      <c r="L48" s="1">
        <v>17697</v>
      </c>
      <c r="M48" s="2">
        <f t="shared" si="17"/>
        <v>105075.9375</v>
      </c>
      <c r="N48" s="2">
        <f t="shared" si="9"/>
        <v>0</v>
      </c>
      <c r="O48" s="1">
        <v>556</v>
      </c>
      <c r="P48" s="1">
        <v>0</v>
      </c>
      <c r="Q48" s="5">
        <f t="shared" si="16"/>
        <v>556</v>
      </c>
      <c r="R48" s="3">
        <f t="shared" si="18"/>
        <v>0.77222222222222225</v>
      </c>
      <c r="S48" s="3">
        <f t="shared" si="19"/>
        <v>0</v>
      </c>
      <c r="T48" s="3">
        <f t="shared" si="20"/>
        <v>0.77222222222222225</v>
      </c>
      <c r="U48" s="2">
        <f t="shared" si="21"/>
        <v>81141.973958333343</v>
      </c>
      <c r="V48" s="2">
        <f t="shared" si="22"/>
        <v>0</v>
      </c>
      <c r="W48" s="2">
        <f t="shared" si="23"/>
        <v>81141.973958333343</v>
      </c>
      <c r="X48" s="4">
        <v>406</v>
      </c>
      <c r="Y48" s="1">
        <v>50</v>
      </c>
      <c r="Z48" s="2">
        <f>17697*Y48%/720*X48</f>
        <v>4989.5708333333332</v>
      </c>
      <c r="AA48" s="1"/>
      <c r="AB48" s="1"/>
      <c r="AC48" s="1"/>
      <c r="AD48" s="1"/>
      <c r="AE48" s="1"/>
      <c r="AF48" s="2"/>
      <c r="AG48" s="4">
        <f t="shared" si="7"/>
        <v>4989.5708333333332</v>
      </c>
      <c r="AH48" s="4">
        <f t="shared" si="10"/>
        <v>86131.544791666674</v>
      </c>
      <c r="AI48" s="4">
        <f t="shared" si="24"/>
        <v>8114.1973958333347</v>
      </c>
      <c r="AJ48" s="2">
        <f t="shared" si="25"/>
        <v>94245.742187500015</v>
      </c>
    </row>
    <row r="49" spans="2:39" s="49" customFormat="1" ht="36" customHeight="1" x14ac:dyDescent="0.2">
      <c r="B49" s="77">
        <v>35</v>
      </c>
      <c r="C49" s="9" t="s">
        <v>56</v>
      </c>
      <c r="D49" s="9" t="s">
        <v>128</v>
      </c>
      <c r="E49" s="1" t="s">
        <v>0</v>
      </c>
      <c r="F49" s="67" t="s">
        <v>347</v>
      </c>
      <c r="G49" s="67" t="s">
        <v>30</v>
      </c>
      <c r="H49" s="1" t="s">
        <v>403</v>
      </c>
      <c r="I49" s="1">
        <v>4.93</v>
      </c>
      <c r="J49" s="1">
        <f>'мб 01.09.2020'!J49*1.25</f>
        <v>6.1624999999999996</v>
      </c>
      <c r="K49" s="1"/>
      <c r="L49" s="1">
        <v>17697</v>
      </c>
      <c r="M49" s="2">
        <f t="shared" si="17"/>
        <v>109057.7625</v>
      </c>
      <c r="N49" s="2">
        <f t="shared" si="9"/>
        <v>0</v>
      </c>
      <c r="O49" s="1">
        <v>245</v>
      </c>
      <c r="P49" s="1">
        <v>0</v>
      </c>
      <c r="Q49" s="5">
        <f t="shared" si="16"/>
        <v>245</v>
      </c>
      <c r="R49" s="3">
        <f t="shared" si="18"/>
        <v>0.34027777777777779</v>
      </c>
      <c r="S49" s="3">
        <f t="shared" si="19"/>
        <v>0</v>
      </c>
      <c r="T49" s="3">
        <f t="shared" si="20"/>
        <v>0.34027777777777779</v>
      </c>
      <c r="U49" s="2">
        <f t="shared" si="21"/>
        <v>37109.933072916661</v>
      </c>
      <c r="V49" s="2">
        <f t="shared" si="22"/>
        <v>0</v>
      </c>
      <c r="W49" s="2">
        <f t="shared" si="23"/>
        <v>37109.933072916661</v>
      </c>
      <c r="X49" s="4"/>
      <c r="Y49" s="1"/>
      <c r="Z49" s="2"/>
      <c r="AA49" s="1"/>
      <c r="AB49" s="1"/>
      <c r="AC49" s="1"/>
      <c r="AD49" s="1"/>
      <c r="AE49" s="1"/>
      <c r="AF49" s="2"/>
      <c r="AG49" s="4">
        <f t="shared" si="7"/>
        <v>0</v>
      </c>
      <c r="AH49" s="4">
        <f t="shared" si="10"/>
        <v>37109.933072916661</v>
      </c>
      <c r="AI49" s="4">
        <f t="shared" si="24"/>
        <v>3710.9933072916665</v>
      </c>
      <c r="AJ49" s="2">
        <f t="shared" si="25"/>
        <v>40820.92638020833</v>
      </c>
    </row>
    <row r="50" spans="2:39" s="49" customFormat="1" ht="47.25" x14ac:dyDescent="0.2">
      <c r="B50" s="1">
        <v>36</v>
      </c>
      <c r="C50" s="9" t="s">
        <v>66</v>
      </c>
      <c r="D50" s="9" t="s">
        <v>313</v>
      </c>
      <c r="E50" s="1" t="s">
        <v>0</v>
      </c>
      <c r="F50" s="58" t="s">
        <v>315</v>
      </c>
      <c r="G50" s="67" t="s">
        <v>110</v>
      </c>
      <c r="H50" s="1" t="s">
        <v>77</v>
      </c>
      <c r="I50" s="1"/>
      <c r="J50" s="1">
        <f>'мб 01.09.2020'!J50*1.25</f>
        <v>6.05</v>
      </c>
      <c r="K50" s="1"/>
      <c r="L50" s="1">
        <v>17697</v>
      </c>
      <c r="M50" s="2">
        <f t="shared" si="17"/>
        <v>107066.84999999999</v>
      </c>
      <c r="N50" s="2">
        <f t="shared" si="9"/>
        <v>0</v>
      </c>
      <c r="O50" s="1">
        <v>1306</v>
      </c>
      <c r="P50" s="1"/>
      <c r="Q50" s="5"/>
      <c r="R50" s="3">
        <f t="shared" si="18"/>
        <v>1.8138888888888889</v>
      </c>
      <c r="S50" s="3">
        <f t="shared" si="19"/>
        <v>0</v>
      </c>
      <c r="T50" s="3">
        <f t="shared" si="20"/>
        <v>1.8138888888888889</v>
      </c>
      <c r="U50" s="2">
        <f t="shared" si="21"/>
        <v>194207.36958333332</v>
      </c>
      <c r="V50" s="2">
        <f t="shared" si="22"/>
        <v>0</v>
      </c>
      <c r="W50" s="2">
        <f t="shared" si="23"/>
        <v>194207.36958333332</v>
      </c>
      <c r="X50" s="4"/>
      <c r="Y50" s="1"/>
      <c r="Z50" s="2"/>
      <c r="AA50" s="1"/>
      <c r="AB50" s="1"/>
      <c r="AC50" s="1"/>
      <c r="AD50" s="1"/>
      <c r="AE50" s="1"/>
      <c r="AF50" s="2"/>
      <c r="AG50" s="4">
        <f t="shared" si="7"/>
        <v>0</v>
      </c>
      <c r="AH50" s="4">
        <f t="shared" si="10"/>
        <v>194207.36958333332</v>
      </c>
      <c r="AI50" s="4">
        <f t="shared" si="24"/>
        <v>19420.736958333331</v>
      </c>
      <c r="AJ50" s="2">
        <f t="shared" si="25"/>
        <v>213628.10654166664</v>
      </c>
    </row>
    <row r="51" spans="2:39" s="49" customFormat="1" ht="31.5" x14ac:dyDescent="0.2">
      <c r="B51" s="77">
        <v>37</v>
      </c>
      <c r="C51" s="9" t="s">
        <v>36</v>
      </c>
      <c r="D51" s="9" t="s">
        <v>355</v>
      </c>
      <c r="E51" s="1" t="s">
        <v>0</v>
      </c>
      <c r="F51" s="58" t="s">
        <v>360</v>
      </c>
      <c r="G51" s="67"/>
      <c r="H51" s="1" t="s">
        <v>77</v>
      </c>
      <c r="I51" s="1"/>
      <c r="J51" s="1">
        <f>'мб 01.09.2020'!J51*1.25</f>
        <v>6.6374999999999993</v>
      </c>
      <c r="K51" s="1"/>
      <c r="L51" s="1">
        <v>17697</v>
      </c>
      <c r="M51" s="2">
        <f t="shared" si="17"/>
        <v>117463.83749999999</v>
      </c>
      <c r="N51" s="2">
        <f t="shared" si="9"/>
        <v>0</v>
      </c>
      <c r="O51" s="1">
        <v>404</v>
      </c>
      <c r="P51" s="1"/>
      <c r="Q51" s="5"/>
      <c r="R51" s="3">
        <f t="shared" si="18"/>
        <v>0.56111111111111112</v>
      </c>
      <c r="S51" s="3">
        <f t="shared" si="19"/>
        <v>0</v>
      </c>
      <c r="T51" s="3">
        <f t="shared" si="20"/>
        <v>0.56111111111111112</v>
      </c>
      <c r="U51" s="2">
        <f t="shared" si="21"/>
        <v>65910.264374999999</v>
      </c>
      <c r="V51" s="2">
        <f t="shared" si="22"/>
        <v>0</v>
      </c>
      <c r="W51" s="2">
        <f t="shared" si="23"/>
        <v>65910.264374999999</v>
      </c>
      <c r="X51" s="4"/>
      <c r="Y51" s="1"/>
      <c r="Z51" s="2"/>
      <c r="AA51" s="1"/>
      <c r="AB51" s="1"/>
      <c r="AC51" s="1"/>
      <c r="AD51" s="1"/>
      <c r="AE51" s="1"/>
      <c r="AF51" s="2"/>
      <c r="AG51" s="4">
        <f t="shared" si="7"/>
        <v>0</v>
      </c>
      <c r="AH51" s="4">
        <f t="shared" si="10"/>
        <v>65910.264374999999</v>
      </c>
      <c r="AI51" s="4">
        <f t="shared" si="24"/>
        <v>6591.0264375000006</v>
      </c>
      <c r="AJ51" s="2">
        <f t="shared" si="25"/>
        <v>72501.290812499996</v>
      </c>
    </row>
    <row r="52" spans="2:39" s="49" customFormat="1" ht="31.5" x14ac:dyDescent="0.2">
      <c r="B52" s="1">
        <v>38</v>
      </c>
      <c r="C52" s="9" t="s">
        <v>45</v>
      </c>
      <c r="D52" s="9" t="s">
        <v>130</v>
      </c>
      <c r="E52" s="1" t="s">
        <v>0</v>
      </c>
      <c r="F52" s="67" t="s">
        <v>280</v>
      </c>
      <c r="G52" s="67"/>
      <c r="H52" s="1" t="s">
        <v>77</v>
      </c>
      <c r="I52" s="1">
        <v>4.93</v>
      </c>
      <c r="J52" s="1">
        <f>'мб 01.09.2020'!J52*1.25</f>
        <v>6.1624999999999996</v>
      </c>
      <c r="K52" s="1"/>
      <c r="L52" s="1">
        <v>17697</v>
      </c>
      <c r="M52" s="2">
        <f t="shared" si="17"/>
        <v>109057.7625</v>
      </c>
      <c r="N52" s="2">
        <f t="shared" si="9"/>
        <v>0</v>
      </c>
      <c r="O52" s="1">
        <v>1016</v>
      </c>
      <c r="P52" s="1"/>
      <c r="Q52" s="5">
        <f t="shared" ref="Q52:Q107" si="26">P52+O52</f>
        <v>1016</v>
      </c>
      <c r="R52" s="3">
        <f t="shared" si="18"/>
        <v>1.4111111111111112</v>
      </c>
      <c r="S52" s="3">
        <f t="shared" si="19"/>
        <v>0</v>
      </c>
      <c r="T52" s="3">
        <f t="shared" si="20"/>
        <v>1.4111111111111112</v>
      </c>
      <c r="U52" s="2">
        <f t="shared" si="21"/>
        <v>153892.62041666664</v>
      </c>
      <c r="V52" s="2">
        <f t="shared" si="22"/>
        <v>0</v>
      </c>
      <c r="W52" s="2">
        <f t="shared" si="23"/>
        <v>153892.62041666664</v>
      </c>
      <c r="X52" s="4"/>
      <c r="Y52" s="1"/>
      <c r="Z52" s="2"/>
      <c r="AA52" s="1"/>
      <c r="AB52" s="1"/>
      <c r="AC52" s="1"/>
      <c r="AD52" s="1"/>
      <c r="AE52" s="1"/>
      <c r="AF52" s="2"/>
      <c r="AG52" s="4">
        <f t="shared" si="7"/>
        <v>0</v>
      </c>
      <c r="AH52" s="4">
        <f t="shared" si="10"/>
        <v>153892.62041666664</v>
      </c>
      <c r="AI52" s="4">
        <f t="shared" si="24"/>
        <v>15389.262041666665</v>
      </c>
      <c r="AJ52" s="2">
        <f t="shared" si="25"/>
        <v>169281.8824583333</v>
      </c>
    </row>
    <row r="53" spans="2:39" s="49" customFormat="1" ht="31.5" x14ac:dyDescent="0.2">
      <c r="B53" s="77">
        <v>39</v>
      </c>
      <c r="C53" s="9" t="s">
        <v>185</v>
      </c>
      <c r="D53" s="9" t="s">
        <v>131</v>
      </c>
      <c r="E53" s="1" t="s">
        <v>0</v>
      </c>
      <c r="F53" s="67" t="s">
        <v>262</v>
      </c>
      <c r="G53" s="67"/>
      <c r="H53" s="1" t="s">
        <v>99</v>
      </c>
      <c r="I53" s="1">
        <v>5.03</v>
      </c>
      <c r="J53" s="1">
        <f>'мб 01.09.2020'!J53*1.25</f>
        <v>6.2875000000000005</v>
      </c>
      <c r="K53" s="1"/>
      <c r="L53" s="1">
        <v>17697</v>
      </c>
      <c r="M53" s="2">
        <f t="shared" si="17"/>
        <v>111269.88750000001</v>
      </c>
      <c r="N53" s="2">
        <f t="shared" si="9"/>
        <v>0</v>
      </c>
      <c r="O53" s="1">
        <v>404</v>
      </c>
      <c r="P53" s="1"/>
      <c r="Q53" s="5">
        <f t="shared" si="26"/>
        <v>404</v>
      </c>
      <c r="R53" s="3">
        <f t="shared" si="18"/>
        <v>0.56111111111111112</v>
      </c>
      <c r="S53" s="3">
        <f t="shared" si="19"/>
        <v>0</v>
      </c>
      <c r="T53" s="3">
        <f t="shared" si="20"/>
        <v>0.56111111111111112</v>
      </c>
      <c r="U53" s="2">
        <f t="shared" si="21"/>
        <v>62434.770208333342</v>
      </c>
      <c r="V53" s="2">
        <f t="shared" si="22"/>
        <v>0</v>
      </c>
      <c r="W53" s="2">
        <f t="shared" si="23"/>
        <v>62434.770208333342</v>
      </c>
      <c r="X53" s="4"/>
      <c r="Y53" s="1"/>
      <c r="Z53" s="2">
        <f>17697*Y53%/18*X53</f>
        <v>0</v>
      </c>
      <c r="AA53" s="1"/>
      <c r="AB53" s="1"/>
      <c r="AC53" s="1"/>
      <c r="AD53" s="1"/>
      <c r="AE53" s="1"/>
      <c r="AF53" s="2"/>
      <c r="AG53" s="4">
        <f t="shared" si="7"/>
        <v>0</v>
      </c>
      <c r="AH53" s="4">
        <f t="shared" si="10"/>
        <v>62434.770208333342</v>
      </c>
      <c r="AI53" s="4"/>
      <c r="AJ53" s="2">
        <f t="shared" si="25"/>
        <v>62434.770208333342</v>
      </c>
    </row>
    <row r="54" spans="2:39" s="49" customFormat="1" ht="72.75" customHeight="1" x14ac:dyDescent="0.2">
      <c r="B54" s="1">
        <v>40</v>
      </c>
      <c r="C54" s="9" t="s">
        <v>49</v>
      </c>
      <c r="D54" s="9" t="s">
        <v>226</v>
      </c>
      <c r="E54" s="1" t="s">
        <v>0</v>
      </c>
      <c r="F54" s="67" t="s">
        <v>259</v>
      </c>
      <c r="G54" s="67"/>
      <c r="H54" s="1" t="s">
        <v>77</v>
      </c>
      <c r="I54" s="1">
        <v>5.31</v>
      </c>
      <c r="J54" s="1">
        <f>'мб 01.09.2020'!J54*1.25</f>
        <v>6.6374999999999993</v>
      </c>
      <c r="K54" s="1"/>
      <c r="L54" s="1">
        <v>17697</v>
      </c>
      <c r="M54" s="2">
        <f t="shared" si="17"/>
        <v>117463.83749999999</v>
      </c>
      <c r="N54" s="2">
        <f t="shared" si="9"/>
        <v>0</v>
      </c>
      <c r="O54" s="1">
        <v>1074</v>
      </c>
      <c r="P54" s="1"/>
      <c r="Q54" s="5">
        <f t="shared" si="26"/>
        <v>1074</v>
      </c>
      <c r="R54" s="3">
        <f t="shared" si="18"/>
        <v>1.4916666666666667</v>
      </c>
      <c r="S54" s="3">
        <f t="shared" si="19"/>
        <v>0</v>
      </c>
      <c r="T54" s="3">
        <f t="shared" si="20"/>
        <v>1.4916666666666667</v>
      </c>
      <c r="U54" s="2">
        <f t="shared" si="21"/>
        <v>175216.89093749999</v>
      </c>
      <c r="V54" s="2">
        <f t="shared" si="22"/>
        <v>0</v>
      </c>
      <c r="W54" s="2">
        <f t="shared" si="23"/>
        <v>175216.89093749999</v>
      </c>
      <c r="X54" s="4"/>
      <c r="Y54" s="1"/>
      <c r="Z54" s="2">
        <f>17697*Y54%/18*X54</f>
        <v>0</v>
      </c>
      <c r="AA54" s="1"/>
      <c r="AB54" s="1"/>
      <c r="AC54" s="1"/>
      <c r="AD54" s="1"/>
      <c r="AE54" s="1"/>
      <c r="AF54" s="2"/>
      <c r="AG54" s="4">
        <f t="shared" si="7"/>
        <v>0</v>
      </c>
      <c r="AH54" s="4">
        <f t="shared" si="10"/>
        <v>175216.89093749999</v>
      </c>
      <c r="AI54" s="4">
        <f t="shared" ref="AI54:AI64" si="27">W54*10%</f>
        <v>17521.689093749999</v>
      </c>
      <c r="AJ54" s="2">
        <f t="shared" si="25"/>
        <v>192738.58003124999</v>
      </c>
    </row>
    <row r="55" spans="2:39" s="49" customFormat="1" ht="47.25" x14ac:dyDescent="0.2">
      <c r="B55" s="77">
        <v>41</v>
      </c>
      <c r="C55" s="9" t="s">
        <v>65</v>
      </c>
      <c r="D55" s="9" t="s">
        <v>200</v>
      </c>
      <c r="E55" s="1" t="s">
        <v>0</v>
      </c>
      <c r="F55" s="67" t="s">
        <v>299</v>
      </c>
      <c r="G55" s="67" t="s">
        <v>30</v>
      </c>
      <c r="H55" s="1" t="s">
        <v>196</v>
      </c>
      <c r="I55" s="1">
        <v>4.49</v>
      </c>
      <c r="J55" s="1">
        <f>'мб 01.09.2020'!J55*1.25</f>
        <v>5.8250000000000002</v>
      </c>
      <c r="K55" s="1"/>
      <c r="L55" s="1">
        <v>17697</v>
      </c>
      <c r="M55" s="2">
        <f t="shared" si="17"/>
        <v>103085.02500000001</v>
      </c>
      <c r="N55" s="2">
        <f t="shared" si="9"/>
        <v>0</v>
      </c>
      <c r="O55" s="1">
        <v>235</v>
      </c>
      <c r="P55" s="1"/>
      <c r="Q55" s="5">
        <f t="shared" si="26"/>
        <v>235</v>
      </c>
      <c r="R55" s="3">
        <f t="shared" si="18"/>
        <v>0.3263888888888889</v>
      </c>
      <c r="S55" s="3">
        <f t="shared" si="19"/>
        <v>0</v>
      </c>
      <c r="T55" s="3">
        <f t="shared" si="20"/>
        <v>0.3263888888888889</v>
      </c>
      <c r="U55" s="2">
        <f t="shared" si="21"/>
        <v>33645.80677083334</v>
      </c>
      <c r="V55" s="2">
        <f t="shared" si="22"/>
        <v>0</v>
      </c>
      <c r="W55" s="2">
        <f t="shared" si="23"/>
        <v>33645.80677083334</v>
      </c>
      <c r="X55" s="4"/>
      <c r="Y55" s="1"/>
      <c r="Z55" s="2"/>
      <c r="AA55" s="1"/>
      <c r="AB55" s="1"/>
      <c r="AC55" s="1"/>
      <c r="AD55" s="1"/>
      <c r="AE55" s="1"/>
      <c r="AF55" s="2"/>
      <c r="AG55" s="4">
        <f t="shared" si="7"/>
        <v>0</v>
      </c>
      <c r="AH55" s="4">
        <f t="shared" si="10"/>
        <v>33645.80677083334</v>
      </c>
      <c r="AI55" s="4">
        <f t="shared" si="27"/>
        <v>3364.5806770833342</v>
      </c>
      <c r="AJ55" s="2">
        <f t="shared" si="25"/>
        <v>37010.387447916677</v>
      </c>
    </row>
    <row r="56" spans="2:39" s="49" customFormat="1" ht="47.25" x14ac:dyDescent="0.2">
      <c r="B56" s="1">
        <v>42</v>
      </c>
      <c r="C56" s="9" t="s">
        <v>54</v>
      </c>
      <c r="D56" s="9" t="s">
        <v>132</v>
      </c>
      <c r="E56" s="1" t="s">
        <v>0</v>
      </c>
      <c r="F56" s="67" t="s">
        <v>281</v>
      </c>
      <c r="G56" s="67" t="s">
        <v>30</v>
      </c>
      <c r="H56" s="1" t="s">
        <v>77</v>
      </c>
      <c r="I56" s="1">
        <v>5.31</v>
      </c>
      <c r="J56" s="1">
        <f>'мб 01.09.2020'!J56*1.25</f>
        <v>6.6374999999999993</v>
      </c>
      <c r="K56" s="1"/>
      <c r="L56" s="1">
        <v>17697</v>
      </c>
      <c r="M56" s="2">
        <f t="shared" si="17"/>
        <v>117463.83749999999</v>
      </c>
      <c r="N56" s="2">
        <f t="shared" si="9"/>
        <v>0</v>
      </c>
      <c r="O56" s="1">
        <v>775</v>
      </c>
      <c r="P56" s="1"/>
      <c r="Q56" s="5">
        <f t="shared" si="26"/>
        <v>775</v>
      </c>
      <c r="R56" s="3">
        <f t="shared" si="18"/>
        <v>1.0763888888888888</v>
      </c>
      <c r="S56" s="3">
        <f t="shared" si="19"/>
        <v>0</v>
      </c>
      <c r="T56" s="3">
        <f t="shared" si="20"/>
        <v>1.0763888888888888</v>
      </c>
      <c r="U56" s="2">
        <f t="shared" si="21"/>
        <v>126436.76953125</v>
      </c>
      <c r="V56" s="2">
        <f t="shared" si="22"/>
        <v>0</v>
      </c>
      <c r="W56" s="2">
        <f t="shared" si="23"/>
        <v>126436.76953125</v>
      </c>
      <c r="X56" s="4"/>
      <c r="Y56" s="1"/>
      <c r="Z56" s="2"/>
      <c r="AA56" s="1"/>
      <c r="AB56" s="1"/>
      <c r="AC56" s="1"/>
      <c r="AD56" s="1"/>
      <c r="AE56" s="1"/>
      <c r="AF56" s="2"/>
      <c r="AG56" s="4">
        <f t="shared" si="7"/>
        <v>0</v>
      </c>
      <c r="AH56" s="4">
        <f t="shared" si="10"/>
        <v>126436.76953125</v>
      </c>
      <c r="AI56" s="4">
        <f t="shared" si="27"/>
        <v>12643.676953125001</v>
      </c>
      <c r="AJ56" s="2">
        <f t="shared" si="25"/>
        <v>139080.44648437499</v>
      </c>
    </row>
    <row r="57" spans="2:39" s="49" customFormat="1" ht="31.5" x14ac:dyDescent="0.2">
      <c r="B57" s="77">
        <v>43</v>
      </c>
      <c r="C57" s="9" t="s">
        <v>43</v>
      </c>
      <c r="D57" s="9" t="s">
        <v>228</v>
      </c>
      <c r="E57" s="1" t="s">
        <v>0</v>
      </c>
      <c r="F57" s="67" t="s">
        <v>282</v>
      </c>
      <c r="G57" s="67"/>
      <c r="H57" s="1" t="s">
        <v>197</v>
      </c>
      <c r="I57" s="1">
        <v>4.75</v>
      </c>
      <c r="J57" s="1">
        <f>'мб 01.09.2020'!J57*1.25</f>
        <v>6.05</v>
      </c>
      <c r="K57" s="1">
        <v>0</v>
      </c>
      <c r="L57" s="1">
        <v>17697</v>
      </c>
      <c r="M57" s="2">
        <f t="shared" si="17"/>
        <v>107066.84999999999</v>
      </c>
      <c r="N57" s="2">
        <f t="shared" si="9"/>
        <v>0</v>
      </c>
      <c r="O57" s="1">
        <v>1234</v>
      </c>
      <c r="P57" s="1"/>
      <c r="Q57" s="5">
        <f t="shared" si="26"/>
        <v>1234</v>
      </c>
      <c r="R57" s="3">
        <f t="shared" si="18"/>
        <v>1.7138888888888888</v>
      </c>
      <c r="S57" s="3">
        <f t="shared" si="19"/>
        <v>0</v>
      </c>
      <c r="T57" s="3">
        <f t="shared" si="20"/>
        <v>1.7138888888888888</v>
      </c>
      <c r="U57" s="2">
        <f t="shared" si="21"/>
        <v>183500.68458333332</v>
      </c>
      <c r="V57" s="2">
        <f t="shared" si="22"/>
        <v>0</v>
      </c>
      <c r="W57" s="2">
        <f t="shared" si="23"/>
        <v>183500.68458333332</v>
      </c>
      <c r="X57" s="4"/>
      <c r="Y57" s="1"/>
      <c r="Z57" s="2"/>
      <c r="AA57" s="1"/>
      <c r="AB57" s="1"/>
      <c r="AC57" s="1"/>
      <c r="AD57" s="1"/>
      <c r="AE57" s="1"/>
      <c r="AF57" s="2"/>
      <c r="AG57" s="4">
        <f t="shared" si="7"/>
        <v>0</v>
      </c>
      <c r="AH57" s="4">
        <f t="shared" si="10"/>
        <v>183500.68458333332</v>
      </c>
      <c r="AI57" s="4">
        <f t="shared" si="27"/>
        <v>18350.068458333331</v>
      </c>
      <c r="AJ57" s="2">
        <f t="shared" si="25"/>
        <v>201850.75304166664</v>
      </c>
    </row>
    <row r="58" spans="2:39" s="49" customFormat="1" ht="31.5" x14ac:dyDescent="0.2">
      <c r="B58" s="1">
        <v>44</v>
      </c>
      <c r="C58" s="9" t="s">
        <v>222</v>
      </c>
      <c r="D58" s="9" t="s">
        <v>227</v>
      </c>
      <c r="E58" s="1" t="s">
        <v>0</v>
      </c>
      <c r="F58" s="67" t="s">
        <v>361</v>
      </c>
      <c r="G58" s="67"/>
      <c r="H58" s="1" t="s">
        <v>99</v>
      </c>
      <c r="I58" s="1">
        <v>4.75</v>
      </c>
      <c r="J58" s="1">
        <f>'мб 01.09.2020'!J58*1.25</f>
        <v>5.9375</v>
      </c>
      <c r="K58" s="1"/>
      <c r="L58" s="1">
        <v>17697</v>
      </c>
      <c r="M58" s="2">
        <f t="shared" si="17"/>
        <v>105075.9375</v>
      </c>
      <c r="N58" s="2">
        <f t="shared" si="9"/>
        <v>0</v>
      </c>
      <c r="O58" s="1">
        <v>1274</v>
      </c>
      <c r="P58" s="1">
        <v>0</v>
      </c>
      <c r="Q58" s="5">
        <f t="shared" si="26"/>
        <v>1274</v>
      </c>
      <c r="R58" s="3">
        <f t="shared" si="18"/>
        <v>1.7694444444444444</v>
      </c>
      <c r="S58" s="3">
        <f t="shared" si="19"/>
        <v>0</v>
      </c>
      <c r="T58" s="3">
        <f t="shared" si="20"/>
        <v>1.7694444444444444</v>
      </c>
      <c r="U58" s="2">
        <f t="shared" si="21"/>
        <v>185926.03385416669</v>
      </c>
      <c r="V58" s="2">
        <f t="shared" si="22"/>
        <v>0</v>
      </c>
      <c r="W58" s="2">
        <f t="shared" si="23"/>
        <v>185926.03385416669</v>
      </c>
      <c r="X58" s="4"/>
      <c r="Y58" s="1"/>
      <c r="Z58" s="2"/>
      <c r="AA58" s="1"/>
      <c r="AB58" s="1"/>
      <c r="AC58" s="1"/>
      <c r="AD58" s="1"/>
      <c r="AE58" s="1"/>
      <c r="AF58" s="2"/>
      <c r="AG58" s="4">
        <f t="shared" si="7"/>
        <v>0</v>
      </c>
      <c r="AH58" s="4">
        <f t="shared" si="10"/>
        <v>185926.03385416669</v>
      </c>
      <c r="AI58" s="4">
        <f t="shared" si="27"/>
        <v>18592.603385416671</v>
      </c>
      <c r="AJ58" s="2">
        <f t="shared" si="25"/>
        <v>204518.63723958336</v>
      </c>
    </row>
    <row r="59" spans="2:39" s="49" customFormat="1" ht="31.5" x14ac:dyDescent="0.2">
      <c r="B59" s="77">
        <v>45</v>
      </c>
      <c r="C59" s="9" t="s">
        <v>28</v>
      </c>
      <c r="D59" s="9" t="s">
        <v>325</v>
      </c>
      <c r="E59" s="1" t="s">
        <v>0</v>
      </c>
      <c r="F59" s="67" t="s">
        <v>283</v>
      </c>
      <c r="G59" s="67" t="s">
        <v>75</v>
      </c>
      <c r="H59" s="1" t="s">
        <v>388</v>
      </c>
      <c r="I59" s="1"/>
      <c r="J59" s="1">
        <f>'мб 01.09.2020'!J59*1.25</f>
        <v>0</v>
      </c>
      <c r="K59" s="1">
        <v>5.63</v>
      </c>
      <c r="L59" s="1">
        <v>17697</v>
      </c>
      <c r="M59" s="2">
        <f t="shared" si="17"/>
        <v>0</v>
      </c>
      <c r="N59" s="2">
        <f t="shared" si="9"/>
        <v>99634.11</v>
      </c>
      <c r="O59" s="1"/>
      <c r="P59" s="1">
        <v>1560</v>
      </c>
      <c r="Q59" s="5">
        <f t="shared" si="26"/>
        <v>1560</v>
      </c>
      <c r="R59" s="3">
        <f t="shared" si="18"/>
        <v>0</v>
      </c>
      <c r="S59" s="3">
        <f t="shared" si="19"/>
        <v>1.625</v>
      </c>
      <c r="T59" s="3">
        <f t="shared" si="20"/>
        <v>1.625</v>
      </c>
      <c r="U59" s="2">
        <f t="shared" si="21"/>
        <v>0</v>
      </c>
      <c r="V59" s="2">
        <f t="shared" si="22"/>
        <v>161905.42875000002</v>
      </c>
      <c r="W59" s="2">
        <f t="shared" si="23"/>
        <v>161905.42875000002</v>
      </c>
      <c r="X59" s="4"/>
      <c r="Y59" s="1"/>
      <c r="Z59" s="2"/>
      <c r="AA59" s="1"/>
      <c r="AB59" s="1"/>
      <c r="AC59" s="1"/>
      <c r="AD59" s="1"/>
      <c r="AE59" s="1"/>
      <c r="AF59" s="2"/>
      <c r="AG59" s="4">
        <f t="shared" si="7"/>
        <v>0</v>
      </c>
      <c r="AH59" s="4">
        <f t="shared" si="10"/>
        <v>161905.42875000002</v>
      </c>
      <c r="AI59" s="4">
        <f t="shared" si="27"/>
        <v>16190.542875000003</v>
      </c>
      <c r="AJ59" s="2">
        <f t="shared" si="25"/>
        <v>178095.97162500003</v>
      </c>
    </row>
    <row r="60" spans="2:39" s="49" customFormat="1" ht="47.25" x14ac:dyDescent="0.2">
      <c r="B60" s="1">
        <v>46</v>
      </c>
      <c r="C60" s="9" t="s">
        <v>61</v>
      </c>
      <c r="D60" s="9" t="s">
        <v>319</v>
      </c>
      <c r="E60" s="66" t="s">
        <v>0</v>
      </c>
      <c r="F60" s="75" t="s">
        <v>252</v>
      </c>
      <c r="G60" s="67" t="s">
        <v>110</v>
      </c>
      <c r="H60" s="1" t="s">
        <v>77</v>
      </c>
      <c r="I60" s="1"/>
      <c r="J60" s="1">
        <f>'мб 01.09.2020'!J60*1.25</f>
        <v>5.6125000000000007</v>
      </c>
      <c r="K60" s="1"/>
      <c r="L60" s="1">
        <v>17697</v>
      </c>
      <c r="M60" s="2">
        <f t="shared" si="17"/>
        <v>99324.412500000006</v>
      </c>
      <c r="N60" s="2">
        <f t="shared" si="9"/>
        <v>0</v>
      </c>
      <c r="O60" s="1">
        <v>92</v>
      </c>
      <c r="P60" s="1"/>
      <c r="Q60" s="5">
        <f t="shared" si="26"/>
        <v>92</v>
      </c>
      <c r="R60" s="3">
        <f t="shared" si="18"/>
        <v>0.12777777777777777</v>
      </c>
      <c r="S60" s="3">
        <f t="shared" si="19"/>
        <v>0</v>
      </c>
      <c r="T60" s="3">
        <f t="shared" si="20"/>
        <v>0.12777777777777777</v>
      </c>
      <c r="U60" s="2">
        <f t="shared" si="21"/>
        <v>12691.452708333336</v>
      </c>
      <c r="V60" s="2">
        <f t="shared" si="22"/>
        <v>0</v>
      </c>
      <c r="W60" s="2">
        <f t="shared" si="23"/>
        <v>12691.452708333336</v>
      </c>
      <c r="X60" s="4"/>
      <c r="Y60" s="1"/>
      <c r="Z60" s="2"/>
      <c r="AA60" s="1"/>
      <c r="AB60" s="1"/>
      <c r="AC60" s="1"/>
      <c r="AD60" s="1"/>
      <c r="AE60" s="1"/>
      <c r="AF60" s="2"/>
      <c r="AG60" s="4">
        <f t="shared" si="7"/>
        <v>0</v>
      </c>
      <c r="AH60" s="4">
        <f t="shared" si="10"/>
        <v>12691.452708333336</v>
      </c>
      <c r="AI60" s="4">
        <f t="shared" si="27"/>
        <v>1269.1452708333336</v>
      </c>
      <c r="AJ60" s="2">
        <f t="shared" si="25"/>
        <v>13960.597979166669</v>
      </c>
    </row>
    <row r="61" spans="2:39" s="49" customFormat="1" ht="47.25" x14ac:dyDescent="0.2">
      <c r="B61" s="77">
        <v>47</v>
      </c>
      <c r="C61" s="9" t="s">
        <v>316</v>
      </c>
      <c r="D61" s="9" t="s">
        <v>317</v>
      </c>
      <c r="E61" s="1" t="s">
        <v>0</v>
      </c>
      <c r="F61" s="67" t="s">
        <v>314</v>
      </c>
      <c r="G61" s="67" t="s">
        <v>318</v>
      </c>
      <c r="H61" s="1" t="s">
        <v>77</v>
      </c>
      <c r="I61" s="1"/>
      <c r="J61" s="1">
        <f>'мб 01.09.2020'!J61*1.25</f>
        <v>6.1624999999999996</v>
      </c>
      <c r="K61" s="1"/>
      <c r="L61" s="1">
        <v>17697</v>
      </c>
      <c r="M61" s="2">
        <f t="shared" si="17"/>
        <v>109057.7625</v>
      </c>
      <c r="N61" s="2">
        <f t="shared" si="9"/>
        <v>0</v>
      </c>
      <c r="O61" s="1">
        <v>554</v>
      </c>
      <c r="P61" s="1"/>
      <c r="Q61" s="5">
        <f t="shared" si="26"/>
        <v>554</v>
      </c>
      <c r="R61" s="3">
        <f t="shared" si="18"/>
        <v>0.76944444444444449</v>
      </c>
      <c r="S61" s="3"/>
      <c r="T61" s="3">
        <f t="shared" si="20"/>
        <v>0.76944444444444449</v>
      </c>
      <c r="U61" s="2">
        <f t="shared" si="21"/>
        <v>83913.889479166653</v>
      </c>
      <c r="V61" s="2">
        <f t="shared" si="22"/>
        <v>0</v>
      </c>
      <c r="W61" s="2">
        <f t="shared" si="23"/>
        <v>83913.889479166653</v>
      </c>
      <c r="X61" s="4"/>
      <c r="Y61" s="1"/>
      <c r="Z61" s="2"/>
      <c r="AA61" s="1"/>
      <c r="AB61" s="1"/>
      <c r="AC61" s="1"/>
      <c r="AD61" s="1">
        <v>370</v>
      </c>
      <c r="AE61" s="1">
        <v>40</v>
      </c>
      <c r="AF61" s="2">
        <f>(17697*40%)*AD61/720</f>
        <v>3637.7166666666667</v>
      </c>
      <c r="AG61" s="4">
        <f t="shared" si="7"/>
        <v>3637.7166666666667</v>
      </c>
      <c r="AH61" s="4">
        <f t="shared" si="10"/>
        <v>87551.606145833313</v>
      </c>
      <c r="AI61" s="4">
        <f t="shared" si="27"/>
        <v>8391.3889479166664</v>
      </c>
      <c r="AJ61" s="2">
        <f t="shared" si="25"/>
        <v>95942.995093749982</v>
      </c>
    </row>
    <row r="62" spans="2:39" s="49" customFormat="1" ht="31.5" x14ac:dyDescent="0.2">
      <c r="B62" s="1">
        <v>48</v>
      </c>
      <c r="C62" s="9" t="s">
        <v>32</v>
      </c>
      <c r="D62" s="9" t="s">
        <v>189</v>
      </c>
      <c r="E62" s="1" t="s">
        <v>0</v>
      </c>
      <c r="F62" s="67" t="s">
        <v>284</v>
      </c>
      <c r="G62" s="67"/>
      <c r="H62" s="1" t="s">
        <v>389</v>
      </c>
      <c r="I62" s="1">
        <v>4.66</v>
      </c>
      <c r="J62" s="1">
        <f>'мб 01.09.2020'!J62*1.25</f>
        <v>5.9375</v>
      </c>
      <c r="K62" s="1">
        <v>0</v>
      </c>
      <c r="L62" s="1">
        <v>17697</v>
      </c>
      <c r="M62" s="2">
        <f t="shared" si="17"/>
        <v>105075.9375</v>
      </c>
      <c r="N62" s="2">
        <f t="shared" si="9"/>
        <v>0</v>
      </c>
      <c r="O62" s="1">
        <v>1072</v>
      </c>
      <c r="P62" s="1"/>
      <c r="Q62" s="5">
        <f t="shared" si="26"/>
        <v>1072</v>
      </c>
      <c r="R62" s="3">
        <f t="shared" si="18"/>
        <v>1.4888888888888889</v>
      </c>
      <c r="S62" s="3">
        <f>P62/960</f>
        <v>0</v>
      </c>
      <c r="T62" s="3">
        <f>R62+S62</f>
        <v>1.4888888888888889</v>
      </c>
      <c r="U62" s="2">
        <f t="shared" si="21"/>
        <v>156446.39583333334</v>
      </c>
      <c r="V62" s="2">
        <f t="shared" si="22"/>
        <v>0</v>
      </c>
      <c r="W62" s="2">
        <f t="shared" si="23"/>
        <v>156446.39583333334</v>
      </c>
      <c r="X62" s="4"/>
      <c r="Y62" s="1"/>
      <c r="Z62" s="2">
        <f>17697*Y62%/18*X62</f>
        <v>0</v>
      </c>
      <c r="AA62" s="1"/>
      <c r="AB62" s="1"/>
      <c r="AC62" s="1"/>
      <c r="AD62" s="1"/>
      <c r="AE62" s="1"/>
      <c r="AF62" s="2"/>
      <c r="AG62" s="4">
        <f t="shared" si="7"/>
        <v>0</v>
      </c>
      <c r="AH62" s="4">
        <f t="shared" si="10"/>
        <v>156446.39583333334</v>
      </c>
      <c r="AI62" s="4">
        <f t="shared" si="27"/>
        <v>15644.639583333335</v>
      </c>
      <c r="AJ62" s="2">
        <f t="shared" si="25"/>
        <v>172091.03541666668</v>
      </c>
    </row>
    <row r="63" spans="2:39" s="49" customFormat="1" ht="31.5" x14ac:dyDescent="0.2">
      <c r="B63" s="77">
        <v>49</v>
      </c>
      <c r="C63" s="9" t="s">
        <v>58</v>
      </c>
      <c r="D63" s="9" t="s">
        <v>353</v>
      </c>
      <c r="E63" s="1" t="s">
        <v>0</v>
      </c>
      <c r="F63" s="67" t="s">
        <v>362</v>
      </c>
      <c r="G63" s="67"/>
      <c r="H63" s="1" t="s">
        <v>77</v>
      </c>
      <c r="I63" s="1"/>
      <c r="J63" s="1">
        <f>'мб 01.09.2020'!J63*1.25</f>
        <v>5.9375</v>
      </c>
      <c r="K63" s="1"/>
      <c r="L63" s="1">
        <v>17697</v>
      </c>
      <c r="M63" s="2">
        <f t="shared" si="17"/>
        <v>105075.9375</v>
      </c>
      <c r="N63" s="2">
        <f t="shared" si="9"/>
        <v>0</v>
      </c>
      <c r="O63" s="1">
        <v>543</v>
      </c>
      <c r="P63" s="1"/>
      <c r="Q63" s="5">
        <f t="shared" si="26"/>
        <v>543</v>
      </c>
      <c r="R63" s="3">
        <f t="shared" si="18"/>
        <v>0.75416666666666665</v>
      </c>
      <c r="S63" s="3"/>
      <c r="T63" s="3">
        <f>R63+S63</f>
        <v>0.75416666666666665</v>
      </c>
      <c r="U63" s="2">
        <f t="shared" si="21"/>
        <v>79244.76953125</v>
      </c>
      <c r="V63" s="2">
        <f t="shared" si="22"/>
        <v>0</v>
      </c>
      <c r="W63" s="2">
        <f t="shared" si="23"/>
        <v>79244.76953125</v>
      </c>
      <c r="X63" s="4"/>
      <c r="Y63" s="1"/>
      <c r="Z63" s="2"/>
      <c r="AA63" s="1"/>
      <c r="AB63" s="1"/>
      <c r="AC63" s="1"/>
      <c r="AD63" s="1"/>
      <c r="AE63" s="1"/>
      <c r="AF63" s="2"/>
      <c r="AG63" s="4"/>
      <c r="AH63" s="4">
        <f t="shared" si="10"/>
        <v>79244.76953125</v>
      </c>
      <c r="AI63" s="4">
        <f t="shared" si="27"/>
        <v>7924.4769531250004</v>
      </c>
      <c r="AJ63" s="2">
        <f t="shared" si="25"/>
        <v>87169.246484375006</v>
      </c>
    </row>
    <row r="64" spans="2:39" s="52" customFormat="1" ht="31.5" x14ac:dyDescent="0.2">
      <c r="B64" s="1">
        <v>50</v>
      </c>
      <c r="C64" s="9" t="s">
        <v>36</v>
      </c>
      <c r="D64" s="9" t="s">
        <v>129</v>
      </c>
      <c r="E64" s="1" t="s">
        <v>0</v>
      </c>
      <c r="F64" s="67" t="s">
        <v>253</v>
      </c>
      <c r="G64" s="67" t="s">
        <v>30</v>
      </c>
      <c r="H64" s="1" t="s">
        <v>81</v>
      </c>
      <c r="I64" s="1">
        <v>5.31</v>
      </c>
      <c r="J64" s="1">
        <f>'мб 01.09.2020'!J64*1.25</f>
        <v>6.6374999999999993</v>
      </c>
      <c r="K64" s="1"/>
      <c r="L64" s="1">
        <v>17697</v>
      </c>
      <c r="M64" s="2">
        <f t="shared" si="17"/>
        <v>117463.83749999999</v>
      </c>
      <c r="N64" s="2">
        <f t="shared" si="9"/>
        <v>0</v>
      </c>
      <c r="O64" s="1">
        <v>1287</v>
      </c>
      <c r="P64" s="1"/>
      <c r="Q64" s="5">
        <f t="shared" si="26"/>
        <v>1287</v>
      </c>
      <c r="R64" s="3">
        <f t="shared" si="18"/>
        <v>1.7875000000000001</v>
      </c>
      <c r="S64" s="3">
        <f t="shared" ref="S64:S107" si="28">P64/960</f>
        <v>0</v>
      </c>
      <c r="T64" s="3">
        <f t="shared" ref="T64:T127" si="29">R64+S64</f>
        <v>1.7875000000000001</v>
      </c>
      <c r="U64" s="2">
        <f t="shared" si="21"/>
        <v>209966.60953125</v>
      </c>
      <c r="V64" s="2">
        <f t="shared" si="22"/>
        <v>0</v>
      </c>
      <c r="W64" s="2">
        <f t="shared" si="23"/>
        <v>209966.60953125</v>
      </c>
      <c r="X64" s="4"/>
      <c r="Y64" s="1"/>
      <c r="Z64" s="2"/>
      <c r="AA64" s="1"/>
      <c r="AB64" s="1"/>
      <c r="AC64" s="1"/>
      <c r="AD64" s="1"/>
      <c r="AE64" s="1"/>
      <c r="AF64" s="2"/>
      <c r="AG64" s="4">
        <f t="shared" ref="AG64:AG108" si="30">Z64+AC64+AF64</f>
        <v>0</v>
      </c>
      <c r="AH64" s="4">
        <f t="shared" si="10"/>
        <v>209966.60953125</v>
      </c>
      <c r="AI64" s="4">
        <f t="shared" si="27"/>
        <v>20996.660953125</v>
      </c>
      <c r="AJ64" s="2">
        <f t="shared" si="25"/>
        <v>230963.27048437501</v>
      </c>
      <c r="AK64" s="23"/>
      <c r="AL64" s="23"/>
      <c r="AM64" s="23"/>
    </row>
    <row r="65" spans="2:37" s="49" customFormat="1" ht="63" x14ac:dyDescent="0.2">
      <c r="B65" s="77">
        <v>51</v>
      </c>
      <c r="C65" s="9" t="s">
        <v>43</v>
      </c>
      <c r="D65" s="9" t="s">
        <v>213</v>
      </c>
      <c r="E65" s="1" t="s">
        <v>0</v>
      </c>
      <c r="F65" s="67" t="s">
        <v>285</v>
      </c>
      <c r="G65" s="67"/>
      <c r="H65" s="1" t="s">
        <v>77</v>
      </c>
      <c r="I65" s="1">
        <v>5.31</v>
      </c>
      <c r="J65" s="1">
        <f>'мб 01.09.2020'!J65*1.25</f>
        <v>6.6374999999999993</v>
      </c>
      <c r="K65" s="1"/>
      <c r="L65" s="1">
        <v>17697</v>
      </c>
      <c r="M65" s="2">
        <f t="shared" si="17"/>
        <v>117463.83749999999</v>
      </c>
      <c r="N65" s="2">
        <f t="shared" si="9"/>
        <v>0</v>
      </c>
      <c r="O65" s="1">
        <v>356</v>
      </c>
      <c r="P65" s="1"/>
      <c r="Q65" s="5">
        <f t="shared" si="26"/>
        <v>356</v>
      </c>
      <c r="R65" s="3">
        <f t="shared" si="18"/>
        <v>0.49444444444444446</v>
      </c>
      <c r="S65" s="3">
        <f t="shared" si="28"/>
        <v>0</v>
      </c>
      <c r="T65" s="3">
        <f t="shared" si="29"/>
        <v>0.49444444444444446</v>
      </c>
      <c r="U65" s="2">
        <f t="shared" si="21"/>
        <v>58079.341874999998</v>
      </c>
      <c r="V65" s="2">
        <f t="shared" si="22"/>
        <v>0</v>
      </c>
      <c r="W65" s="2">
        <f t="shared" si="23"/>
        <v>58079.341874999998</v>
      </c>
      <c r="X65" s="4"/>
      <c r="Y65" s="1"/>
      <c r="Z65" s="2"/>
      <c r="AA65" s="1"/>
      <c r="AB65" s="1"/>
      <c r="AC65" s="1"/>
      <c r="AD65" s="1"/>
      <c r="AE65" s="1"/>
      <c r="AF65" s="2"/>
      <c r="AG65" s="4">
        <f t="shared" si="30"/>
        <v>0</v>
      </c>
      <c r="AH65" s="4">
        <f t="shared" si="10"/>
        <v>58079.341874999998</v>
      </c>
      <c r="AI65" s="4"/>
      <c r="AJ65" s="2">
        <f t="shared" si="25"/>
        <v>58079.341874999998</v>
      </c>
    </row>
    <row r="66" spans="2:37" s="49" customFormat="1" ht="46.5" customHeight="1" x14ac:dyDescent="0.2">
      <c r="B66" s="1">
        <v>52</v>
      </c>
      <c r="C66" s="9" t="s">
        <v>53</v>
      </c>
      <c r="D66" s="9" t="s">
        <v>133</v>
      </c>
      <c r="E66" s="1" t="s">
        <v>0</v>
      </c>
      <c r="F66" s="67" t="s">
        <v>363</v>
      </c>
      <c r="G66" s="67" t="s">
        <v>30</v>
      </c>
      <c r="H66" s="1" t="s">
        <v>404</v>
      </c>
      <c r="I66" s="1">
        <v>4.84</v>
      </c>
      <c r="J66" s="1">
        <f>'мб 01.09.2020'!J66*1.25</f>
        <v>6.05</v>
      </c>
      <c r="K66" s="1">
        <v>5.61</v>
      </c>
      <c r="L66" s="1">
        <v>17697</v>
      </c>
      <c r="M66" s="2">
        <f t="shared" si="17"/>
        <v>107066.84999999999</v>
      </c>
      <c r="N66" s="2">
        <f t="shared" si="9"/>
        <v>99280.170000000013</v>
      </c>
      <c r="O66" s="1">
        <v>290</v>
      </c>
      <c r="P66" s="1">
        <v>0</v>
      </c>
      <c r="Q66" s="5">
        <f t="shared" si="26"/>
        <v>290</v>
      </c>
      <c r="R66" s="3">
        <f t="shared" si="18"/>
        <v>0.40277777777777779</v>
      </c>
      <c r="S66" s="3">
        <f t="shared" si="28"/>
        <v>0</v>
      </c>
      <c r="T66" s="3">
        <f t="shared" si="29"/>
        <v>0.40277777777777779</v>
      </c>
      <c r="U66" s="2">
        <f t="shared" si="21"/>
        <v>43124.147916666669</v>
      </c>
      <c r="V66" s="2">
        <f t="shared" si="22"/>
        <v>0</v>
      </c>
      <c r="W66" s="2">
        <f t="shared" si="23"/>
        <v>43124.147916666669</v>
      </c>
      <c r="X66" s="4"/>
      <c r="Y66" s="1"/>
      <c r="Z66" s="2"/>
      <c r="AA66" s="1"/>
      <c r="AB66" s="1"/>
      <c r="AC66" s="2"/>
      <c r="AD66" s="1"/>
      <c r="AE66" s="1"/>
      <c r="AF66" s="2"/>
      <c r="AG66" s="4">
        <f t="shared" si="30"/>
        <v>0</v>
      </c>
      <c r="AH66" s="4">
        <f t="shared" si="10"/>
        <v>43124.147916666669</v>
      </c>
      <c r="AI66" s="4">
        <f>W66*10%</f>
        <v>4312.414791666667</v>
      </c>
      <c r="AJ66" s="2">
        <f t="shared" si="25"/>
        <v>47436.562708333338</v>
      </c>
    </row>
    <row r="67" spans="2:37" s="49" customFormat="1" ht="31.5" x14ac:dyDescent="0.2">
      <c r="B67" s="77">
        <v>53</v>
      </c>
      <c r="C67" s="9" t="s">
        <v>248</v>
      </c>
      <c r="D67" s="9" t="s">
        <v>134</v>
      </c>
      <c r="E67" s="1" t="s">
        <v>0</v>
      </c>
      <c r="F67" s="67" t="s">
        <v>284</v>
      </c>
      <c r="G67" s="67"/>
      <c r="H67" s="1" t="s">
        <v>77</v>
      </c>
      <c r="I67" s="1">
        <v>4.66</v>
      </c>
      <c r="J67" s="1">
        <f>'мб 01.09.2020'!J67*1.25</f>
        <v>5.9375</v>
      </c>
      <c r="K67" s="1"/>
      <c r="L67" s="1">
        <v>17697</v>
      </c>
      <c r="M67" s="2">
        <f t="shared" si="17"/>
        <v>105075.9375</v>
      </c>
      <c r="N67" s="2">
        <f t="shared" si="9"/>
        <v>0</v>
      </c>
      <c r="O67" s="1">
        <v>482</v>
      </c>
      <c r="P67" s="1"/>
      <c r="Q67" s="5">
        <f t="shared" si="26"/>
        <v>482</v>
      </c>
      <c r="R67" s="3">
        <f t="shared" si="18"/>
        <v>0.6694444444444444</v>
      </c>
      <c r="S67" s="3">
        <f t="shared" si="28"/>
        <v>0</v>
      </c>
      <c r="T67" s="3">
        <f t="shared" si="29"/>
        <v>0.6694444444444444</v>
      </c>
      <c r="U67" s="2">
        <f t="shared" si="21"/>
        <v>70342.502604166672</v>
      </c>
      <c r="V67" s="2">
        <f t="shared" si="22"/>
        <v>0</v>
      </c>
      <c r="W67" s="2">
        <f t="shared" si="23"/>
        <v>70342.502604166672</v>
      </c>
      <c r="X67" s="4">
        <v>482</v>
      </c>
      <c r="Y67" s="1">
        <v>50</v>
      </c>
      <c r="Z67" s="2">
        <f>17697*Y67%/720*X67</f>
        <v>5923.5791666666664</v>
      </c>
      <c r="AA67" s="1"/>
      <c r="AB67" s="1"/>
      <c r="AC67" s="1"/>
      <c r="AD67" s="1"/>
      <c r="AE67" s="1"/>
      <c r="AF67" s="2"/>
      <c r="AG67" s="4">
        <f t="shared" si="30"/>
        <v>5923.5791666666664</v>
      </c>
      <c r="AH67" s="4">
        <f t="shared" si="10"/>
        <v>76266.081770833334</v>
      </c>
      <c r="AI67" s="4"/>
      <c r="AJ67" s="2">
        <f t="shared" si="25"/>
        <v>76266.081770833334</v>
      </c>
    </row>
    <row r="68" spans="2:37" s="49" customFormat="1" ht="24.75" customHeight="1" x14ac:dyDescent="0.2">
      <c r="B68" s="1">
        <v>54</v>
      </c>
      <c r="C68" s="9" t="s">
        <v>37</v>
      </c>
      <c r="D68" s="9" t="s">
        <v>354</v>
      </c>
      <c r="E68" s="1" t="s">
        <v>0</v>
      </c>
      <c r="F68" s="67" t="s">
        <v>260</v>
      </c>
      <c r="G68" s="67"/>
      <c r="H68" s="1" t="s">
        <v>77</v>
      </c>
      <c r="I68" s="1">
        <v>5.31</v>
      </c>
      <c r="J68" s="1">
        <f>'мб 01.09.2020'!J68*1.25</f>
        <v>6.6374999999999993</v>
      </c>
      <c r="K68" s="1"/>
      <c r="L68" s="1">
        <v>17697</v>
      </c>
      <c r="M68" s="2">
        <f t="shared" si="17"/>
        <v>117463.83749999999</v>
      </c>
      <c r="N68" s="2">
        <f t="shared" si="9"/>
        <v>0</v>
      </c>
      <c r="O68" s="1">
        <v>479</v>
      </c>
      <c r="P68" s="1"/>
      <c r="Q68" s="5">
        <f t="shared" si="26"/>
        <v>479</v>
      </c>
      <c r="R68" s="3">
        <f t="shared" si="18"/>
        <v>0.66527777777777775</v>
      </c>
      <c r="S68" s="3">
        <f t="shared" si="28"/>
        <v>0</v>
      </c>
      <c r="T68" s="3">
        <f t="shared" si="29"/>
        <v>0.66527777777777775</v>
      </c>
      <c r="U68" s="2">
        <f t="shared" si="21"/>
        <v>78146.080781249999</v>
      </c>
      <c r="V68" s="2">
        <f t="shared" si="22"/>
        <v>0</v>
      </c>
      <c r="W68" s="2">
        <f t="shared" si="23"/>
        <v>78146.080781249999</v>
      </c>
      <c r="X68" s="4"/>
      <c r="Y68" s="1"/>
      <c r="Z68" s="2"/>
      <c r="AA68" s="1"/>
      <c r="AB68" s="1"/>
      <c r="AC68" s="1"/>
      <c r="AD68" s="1"/>
      <c r="AE68" s="1"/>
      <c r="AF68" s="2"/>
      <c r="AG68" s="4">
        <f t="shared" si="30"/>
        <v>0</v>
      </c>
      <c r="AH68" s="4">
        <f t="shared" si="10"/>
        <v>78146.080781249999</v>
      </c>
      <c r="AI68" s="4">
        <f t="shared" ref="AI68:AI79" si="31">W68*10%</f>
        <v>7814.6080781250002</v>
      </c>
      <c r="AJ68" s="2">
        <f t="shared" si="25"/>
        <v>85960.688859375005</v>
      </c>
    </row>
    <row r="69" spans="2:37" s="49" customFormat="1" ht="31.5" x14ac:dyDescent="0.2">
      <c r="B69" s="77">
        <v>55</v>
      </c>
      <c r="C69" s="9" t="s">
        <v>37</v>
      </c>
      <c r="D69" s="9" t="s">
        <v>135</v>
      </c>
      <c r="E69" s="1" t="s">
        <v>0</v>
      </c>
      <c r="F69" s="67" t="s">
        <v>286</v>
      </c>
      <c r="G69" s="67" t="s">
        <v>84</v>
      </c>
      <c r="H69" s="1" t="s">
        <v>405</v>
      </c>
      <c r="I69" s="1">
        <v>4.93</v>
      </c>
      <c r="J69" s="1">
        <f>'мб 01.09.2020'!J69*1.25</f>
        <v>6.2875000000000005</v>
      </c>
      <c r="K69" s="1">
        <v>5.38</v>
      </c>
      <c r="L69" s="1">
        <v>17697</v>
      </c>
      <c r="M69" s="2">
        <f t="shared" si="17"/>
        <v>111269.88750000001</v>
      </c>
      <c r="N69" s="2">
        <f t="shared" si="9"/>
        <v>95209.86</v>
      </c>
      <c r="O69" s="1">
        <v>633</v>
      </c>
      <c r="P69" s="1">
        <v>341</v>
      </c>
      <c r="Q69" s="5">
        <f t="shared" si="26"/>
        <v>974</v>
      </c>
      <c r="R69" s="3">
        <f t="shared" si="18"/>
        <v>0.87916666666666665</v>
      </c>
      <c r="S69" s="3">
        <f t="shared" si="28"/>
        <v>0.35520833333333335</v>
      </c>
      <c r="T69" s="3">
        <f t="shared" si="29"/>
        <v>1.234375</v>
      </c>
      <c r="U69" s="2">
        <f t="shared" si="21"/>
        <v>97824.776093750013</v>
      </c>
      <c r="V69" s="2">
        <f t="shared" si="22"/>
        <v>33819.335687499995</v>
      </c>
      <c r="W69" s="2">
        <f t="shared" si="23"/>
        <v>131644.11178125002</v>
      </c>
      <c r="X69" s="4"/>
      <c r="Y69" s="1"/>
      <c r="Z69" s="2"/>
      <c r="AA69" s="1"/>
      <c r="AB69" s="1"/>
      <c r="AC69" s="1"/>
      <c r="AD69" s="1"/>
      <c r="AE69" s="1"/>
      <c r="AF69" s="2"/>
      <c r="AG69" s="4">
        <f t="shared" si="30"/>
        <v>0</v>
      </c>
      <c r="AH69" s="4">
        <f t="shared" si="10"/>
        <v>131644.11178125002</v>
      </c>
      <c r="AI69" s="4">
        <f t="shared" si="31"/>
        <v>13164.411178125003</v>
      </c>
      <c r="AJ69" s="2">
        <f t="shared" si="25"/>
        <v>144808.52295937503</v>
      </c>
    </row>
    <row r="70" spans="2:37" s="49" customFormat="1" ht="31.5" x14ac:dyDescent="0.2">
      <c r="B70" s="1">
        <v>56</v>
      </c>
      <c r="C70" s="9" t="s">
        <v>44</v>
      </c>
      <c r="D70" s="9" t="s">
        <v>136</v>
      </c>
      <c r="E70" s="1" t="s">
        <v>0</v>
      </c>
      <c r="F70" s="67" t="s">
        <v>268</v>
      </c>
      <c r="G70" s="67"/>
      <c r="H70" s="1" t="s">
        <v>77</v>
      </c>
      <c r="I70" s="1">
        <v>5.31</v>
      </c>
      <c r="J70" s="1">
        <f>'мб 01.09.2020'!J70*1.25</f>
        <v>6.6374999999999993</v>
      </c>
      <c r="K70" s="1"/>
      <c r="L70" s="1">
        <v>17697</v>
      </c>
      <c r="M70" s="2">
        <f t="shared" si="17"/>
        <v>117463.83749999999</v>
      </c>
      <c r="N70" s="2">
        <f t="shared" si="9"/>
        <v>0</v>
      </c>
      <c r="O70" s="1">
        <v>1309</v>
      </c>
      <c r="P70" s="1"/>
      <c r="Q70" s="5">
        <f t="shared" si="26"/>
        <v>1309</v>
      </c>
      <c r="R70" s="3">
        <f t="shared" si="18"/>
        <v>1.8180555555555555</v>
      </c>
      <c r="S70" s="3">
        <f t="shared" si="28"/>
        <v>0</v>
      </c>
      <c r="T70" s="3">
        <f t="shared" si="29"/>
        <v>1.8180555555555555</v>
      </c>
      <c r="U70" s="2">
        <f t="shared" si="21"/>
        <v>213555.78234375</v>
      </c>
      <c r="V70" s="2">
        <f t="shared" si="22"/>
        <v>0</v>
      </c>
      <c r="W70" s="2">
        <f t="shared" si="23"/>
        <v>213555.78234375</v>
      </c>
      <c r="X70" s="4"/>
      <c r="Y70" s="1"/>
      <c r="Z70" s="2"/>
      <c r="AA70" s="1"/>
      <c r="AB70" s="1"/>
      <c r="AC70" s="1"/>
      <c r="AD70" s="1"/>
      <c r="AE70" s="1"/>
      <c r="AF70" s="2"/>
      <c r="AG70" s="4">
        <f t="shared" si="30"/>
        <v>0</v>
      </c>
      <c r="AH70" s="4">
        <f t="shared" si="10"/>
        <v>213555.78234375</v>
      </c>
      <c r="AI70" s="4">
        <f t="shared" si="31"/>
        <v>21355.578234375003</v>
      </c>
      <c r="AJ70" s="2">
        <f t="shared" si="25"/>
        <v>234911.36057812499</v>
      </c>
    </row>
    <row r="71" spans="2:37" s="49" customFormat="1" ht="47.25" x14ac:dyDescent="0.2">
      <c r="B71" s="77">
        <v>57</v>
      </c>
      <c r="C71" s="9" t="s">
        <v>56</v>
      </c>
      <c r="D71" s="9" t="s">
        <v>229</v>
      </c>
      <c r="E71" s="1" t="s">
        <v>0</v>
      </c>
      <c r="F71" s="67" t="s">
        <v>411</v>
      </c>
      <c r="G71" s="67"/>
      <c r="H71" s="1" t="s">
        <v>77</v>
      </c>
      <c r="I71" s="1">
        <v>5.31</v>
      </c>
      <c r="J71" s="1">
        <f>'мб 01.09.2020'!J71*1.25</f>
        <v>6.6374999999999993</v>
      </c>
      <c r="K71" s="1"/>
      <c r="L71" s="1">
        <v>17697</v>
      </c>
      <c r="M71" s="2">
        <f t="shared" si="17"/>
        <v>117463.83749999999</v>
      </c>
      <c r="N71" s="2">
        <f t="shared" si="9"/>
        <v>0</v>
      </c>
      <c r="O71" s="1">
        <v>837</v>
      </c>
      <c r="P71" s="1"/>
      <c r="Q71" s="5">
        <f t="shared" si="26"/>
        <v>837</v>
      </c>
      <c r="R71" s="3">
        <f t="shared" si="18"/>
        <v>1.1625000000000001</v>
      </c>
      <c r="S71" s="3">
        <f t="shared" si="28"/>
        <v>0</v>
      </c>
      <c r="T71" s="3">
        <f t="shared" si="29"/>
        <v>1.1625000000000001</v>
      </c>
      <c r="U71" s="2">
        <f t="shared" si="21"/>
        <v>136551.71109375</v>
      </c>
      <c r="V71" s="2">
        <f t="shared" si="22"/>
        <v>0</v>
      </c>
      <c r="W71" s="2">
        <f t="shared" si="23"/>
        <v>136551.71109375</v>
      </c>
      <c r="X71" s="4"/>
      <c r="Y71" s="1"/>
      <c r="Z71" s="2"/>
      <c r="AA71" s="1"/>
      <c r="AB71" s="1"/>
      <c r="AC71" s="1"/>
      <c r="AD71" s="1"/>
      <c r="AE71" s="1"/>
      <c r="AF71" s="2"/>
      <c r="AG71" s="4">
        <f t="shared" si="30"/>
        <v>0</v>
      </c>
      <c r="AH71" s="4">
        <f t="shared" si="10"/>
        <v>136551.71109375</v>
      </c>
      <c r="AI71" s="4">
        <f t="shared" si="31"/>
        <v>13655.171109375</v>
      </c>
      <c r="AJ71" s="2">
        <f t="shared" si="25"/>
        <v>150206.88220312499</v>
      </c>
    </row>
    <row r="72" spans="2:37" s="49" customFormat="1" ht="31.5" x14ac:dyDescent="0.2">
      <c r="B72" s="1">
        <v>58</v>
      </c>
      <c r="C72" s="9" t="s">
        <v>58</v>
      </c>
      <c r="D72" s="9" t="s">
        <v>230</v>
      </c>
      <c r="E72" s="1" t="s">
        <v>0</v>
      </c>
      <c r="F72" s="67" t="s">
        <v>287</v>
      </c>
      <c r="G72" s="67"/>
      <c r="H72" s="1" t="s">
        <v>77</v>
      </c>
      <c r="I72" s="1">
        <v>5.21</v>
      </c>
      <c r="J72" s="1">
        <f>'мб 01.09.2020'!J72*1.25</f>
        <v>6.5125000000000002</v>
      </c>
      <c r="K72" s="1"/>
      <c r="L72" s="1">
        <v>17697</v>
      </c>
      <c r="M72" s="2">
        <f t="shared" si="17"/>
        <v>115251.71250000001</v>
      </c>
      <c r="N72" s="2">
        <f t="shared" si="9"/>
        <v>0</v>
      </c>
      <c r="O72" s="1">
        <v>1319</v>
      </c>
      <c r="P72" s="1"/>
      <c r="Q72" s="5">
        <f t="shared" si="26"/>
        <v>1319</v>
      </c>
      <c r="R72" s="3">
        <f t="shared" si="18"/>
        <v>1.8319444444444444</v>
      </c>
      <c r="S72" s="3">
        <f t="shared" si="28"/>
        <v>0</v>
      </c>
      <c r="T72" s="3">
        <f t="shared" si="29"/>
        <v>1.8319444444444444</v>
      </c>
      <c r="U72" s="2">
        <f t="shared" si="21"/>
        <v>211134.73442708337</v>
      </c>
      <c r="V72" s="2">
        <f t="shared" si="22"/>
        <v>0</v>
      </c>
      <c r="W72" s="2">
        <f t="shared" si="23"/>
        <v>211134.73442708337</v>
      </c>
      <c r="X72" s="4"/>
      <c r="Y72" s="1"/>
      <c r="Z72" s="2"/>
      <c r="AA72" s="1"/>
      <c r="AB72" s="1">
        <v>50</v>
      </c>
      <c r="AC72" s="2">
        <f>(17697*50%)</f>
        <v>8848.5</v>
      </c>
      <c r="AD72" s="1"/>
      <c r="AE72" s="1"/>
      <c r="AF72" s="2"/>
      <c r="AG72" s="4">
        <f t="shared" si="30"/>
        <v>8848.5</v>
      </c>
      <c r="AH72" s="4">
        <f t="shared" si="10"/>
        <v>219983.23442708337</v>
      </c>
      <c r="AI72" s="4">
        <f t="shared" si="31"/>
        <v>21113.473442708339</v>
      </c>
      <c r="AJ72" s="2">
        <f t="shared" si="25"/>
        <v>241096.70786979172</v>
      </c>
    </row>
    <row r="73" spans="2:37" s="49" customFormat="1" ht="31.5" x14ac:dyDescent="0.2">
      <c r="B73" s="77">
        <v>59</v>
      </c>
      <c r="C73" s="9" t="s">
        <v>59</v>
      </c>
      <c r="D73" s="9" t="s">
        <v>137</v>
      </c>
      <c r="E73" s="1" t="s">
        <v>0</v>
      </c>
      <c r="F73" s="67" t="s">
        <v>412</v>
      </c>
      <c r="G73" s="67"/>
      <c r="H73" s="1" t="s">
        <v>77</v>
      </c>
      <c r="I73" s="1">
        <v>5.31</v>
      </c>
      <c r="J73" s="1">
        <f>'мб 01.09.2020'!J73*1.25</f>
        <v>6.6374999999999993</v>
      </c>
      <c r="K73" s="1"/>
      <c r="L73" s="1">
        <v>17697</v>
      </c>
      <c r="M73" s="2">
        <f t="shared" si="17"/>
        <v>117463.83749999999</v>
      </c>
      <c r="N73" s="2">
        <f t="shared" si="9"/>
        <v>0</v>
      </c>
      <c r="O73" s="1">
        <v>1252</v>
      </c>
      <c r="P73" s="1"/>
      <c r="Q73" s="5">
        <f t="shared" si="26"/>
        <v>1252</v>
      </c>
      <c r="R73" s="3">
        <f t="shared" si="18"/>
        <v>1.7388888888888889</v>
      </c>
      <c r="S73" s="3">
        <f t="shared" si="28"/>
        <v>0</v>
      </c>
      <c r="T73" s="3">
        <f t="shared" si="29"/>
        <v>1.7388888888888889</v>
      </c>
      <c r="U73" s="2">
        <f t="shared" si="21"/>
        <v>204256.56187499998</v>
      </c>
      <c r="V73" s="2">
        <f t="shared" si="22"/>
        <v>0</v>
      </c>
      <c r="W73" s="2">
        <f t="shared" si="23"/>
        <v>204256.56187499998</v>
      </c>
      <c r="X73" s="4"/>
      <c r="Y73" s="1"/>
      <c r="Z73" s="2"/>
      <c r="AA73" s="1"/>
      <c r="AB73" s="1">
        <v>0</v>
      </c>
      <c r="AC73" s="2">
        <v>0</v>
      </c>
      <c r="AD73" s="1"/>
      <c r="AE73" s="1"/>
      <c r="AF73" s="2"/>
      <c r="AG73" s="4">
        <f t="shared" si="30"/>
        <v>0</v>
      </c>
      <c r="AH73" s="4">
        <f t="shared" si="10"/>
        <v>204256.56187499998</v>
      </c>
      <c r="AI73" s="4">
        <f t="shared" si="31"/>
        <v>20425.656187500001</v>
      </c>
      <c r="AJ73" s="2">
        <f t="shared" si="25"/>
        <v>224682.21806249997</v>
      </c>
    </row>
    <row r="74" spans="2:37" s="49" customFormat="1" ht="25.5" customHeight="1" x14ac:dyDescent="0.2">
      <c r="B74" s="1">
        <v>60</v>
      </c>
      <c r="C74" s="9" t="s">
        <v>55</v>
      </c>
      <c r="D74" s="9" t="s">
        <v>138</v>
      </c>
      <c r="E74" s="1" t="s">
        <v>0</v>
      </c>
      <c r="F74" s="67" t="s">
        <v>364</v>
      </c>
      <c r="G74" s="67"/>
      <c r="H74" s="1" t="s">
        <v>89</v>
      </c>
      <c r="I74" s="1">
        <v>5.31</v>
      </c>
      <c r="J74" s="1">
        <f>'мб 01.09.2020'!J74*1.25</f>
        <v>0</v>
      </c>
      <c r="K74" s="1"/>
      <c r="L74" s="1">
        <v>17697</v>
      </c>
      <c r="M74" s="2">
        <f t="shared" si="17"/>
        <v>0</v>
      </c>
      <c r="N74" s="2">
        <f t="shared" si="9"/>
        <v>0</v>
      </c>
      <c r="O74" s="1">
        <v>0</v>
      </c>
      <c r="P74" s="1">
        <v>0</v>
      </c>
      <c r="Q74" s="5">
        <f t="shared" si="26"/>
        <v>0</v>
      </c>
      <c r="R74" s="3">
        <f t="shared" si="18"/>
        <v>0</v>
      </c>
      <c r="S74" s="3">
        <f t="shared" si="28"/>
        <v>0</v>
      </c>
      <c r="T74" s="3">
        <f t="shared" si="29"/>
        <v>0</v>
      </c>
      <c r="U74" s="2">
        <f t="shared" si="21"/>
        <v>0</v>
      </c>
      <c r="V74" s="2">
        <f t="shared" si="22"/>
        <v>0</v>
      </c>
      <c r="W74" s="2">
        <f t="shared" si="23"/>
        <v>0</v>
      </c>
      <c r="X74" s="4"/>
      <c r="Y74" s="1"/>
      <c r="Z74" s="2"/>
      <c r="AA74" s="1"/>
      <c r="AB74" s="1">
        <v>50</v>
      </c>
      <c r="AC74" s="2">
        <f>(17697*50%)</f>
        <v>8848.5</v>
      </c>
      <c r="AD74" s="1"/>
      <c r="AE74" s="1"/>
      <c r="AF74" s="2"/>
      <c r="AG74" s="4">
        <f t="shared" si="30"/>
        <v>8848.5</v>
      </c>
      <c r="AH74" s="4">
        <f t="shared" si="10"/>
        <v>8848.5</v>
      </c>
      <c r="AI74" s="4">
        <f t="shared" si="31"/>
        <v>0</v>
      </c>
      <c r="AJ74" s="2">
        <f t="shared" si="25"/>
        <v>8848.5</v>
      </c>
    </row>
    <row r="75" spans="2:37" s="49" customFormat="1" ht="31.5" x14ac:dyDescent="0.2">
      <c r="B75" s="77">
        <v>61</v>
      </c>
      <c r="C75" s="9" t="s">
        <v>38</v>
      </c>
      <c r="D75" s="9" t="s">
        <v>202</v>
      </c>
      <c r="E75" s="1" t="s">
        <v>0</v>
      </c>
      <c r="F75" s="67" t="s">
        <v>281</v>
      </c>
      <c r="G75" s="67"/>
      <c r="H75" s="1" t="s">
        <v>77</v>
      </c>
      <c r="I75" s="1">
        <v>5.31</v>
      </c>
      <c r="J75" s="1">
        <f>'мб 01.09.2020'!J75*1.25</f>
        <v>6.6374999999999993</v>
      </c>
      <c r="K75" s="1"/>
      <c r="L75" s="1">
        <v>17697</v>
      </c>
      <c r="M75" s="2">
        <f t="shared" si="17"/>
        <v>117463.83749999999</v>
      </c>
      <c r="N75" s="2">
        <f t="shared" si="9"/>
        <v>0</v>
      </c>
      <c r="O75" s="1">
        <v>527</v>
      </c>
      <c r="P75" s="1"/>
      <c r="Q75" s="5">
        <f t="shared" si="26"/>
        <v>527</v>
      </c>
      <c r="R75" s="3">
        <f t="shared" si="18"/>
        <v>0.7319444444444444</v>
      </c>
      <c r="S75" s="3">
        <f t="shared" si="28"/>
        <v>0</v>
      </c>
      <c r="T75" s="3">
        <f t="shared" si="29"/>
        <v>0.7319444444444444</v>
      </c>
      <c r="U75" s="2">
        <f t="shared" si="21"/>
        <v>85977.003281249999</v>
      </c>
      <c r="V75" s="2">
        <f t="shared" si="22"/>
        <v>0</v>
      </c>
      <c r="W75" s="2">
        <f t="shared" si="23"/>
        <v>85977.003281249999</v>
      </c>
      <c r="X75" s="4"/>
      <c r="Y75" s="1"/>
      <c r="Z75" s="2"/>
      <c r="AA75" s="1"/>
      <c r="AB75" s="1"/>
      <c r="AC75" s="1"/>
      <c r="AD75" s="1"/>
      <c r="AE75" s="1"/>
      <c r="AF75" s="2"/>
      <c r="AG75" s="4">
        <f t="shared" si="30"/>
        <v>0</v>
      </c>
      <c r="AH75" s="4">
        <f t="shared" si="10"/>
        <v>85977.003281249999</v>
      </c>
      <c r="AI75" s="4">
        <f t="shared" si="31"/>
        <v>8597.7003281249999</v>
      </c>
      <c r="AJ75" s="2">
        <f t="shared" si="25"/>
        <v>94574.703609374992</v>
      </c>
    </row>
    <row r="76" spans="2:37" s="49" customFormat="1" ht="31.5" x14ac:dyDescent="0.2">
      <c r="B76" s="1">
        <v>62</v>
      </c>
      <c r="C76" s="9" t="s">
        <v>60</v>
      </c>
      <c r="D76" s="9" t="s">
        <v>139</v>
      </c>
      <c r="E76" s="1" t="s">
        <v>0</v>
      </c>
      <c r="F76" s="67" t="s">
        <v>310</v>
      </c>
      <c r="G76" s="67"/>
      <c r="H76" s="1" t="s">
        <v>77</v>
      </c>
      <c r="I76" s="1">
        <v>5.12</v>
      </c>
      <c r="J76" s="1">
        <f>'мб 01.09.2020'!J76*1.25</f>
        <v>6.5125000000000002</v>
      </c>
      <c r="K76" s="1"/>
      <c r="L76" s="1">
        <v>17697</v>
      </c>
      <c r="M76" s="2">
        <f t="shared" si="17"/>
        <v>115251.71250000001</v>
      </c>
      <c r="N76" s="2">
        <f t="shared" si="9"/>
        <v>0</v>
      </c>
      <c r="O76" s="1">
        <v>982</v>
      </c>
      <c r="P76" s="1"/>
      <c r="Q76" s="5">
        <f t="shared" si="26"/>
        <v>982</v>
      </c>
      <c r="R76" s="3">
        <f t="shared" si="18"/>
        <v>1.3638888888888889</v>
      </c>
      <c r="S76" s="3">
        <f t="shared" si="28"/>
        <v>0</v>
      </c>
      <c r="T76" s="3">
        <f t="shared" si="29"/>
        <v>1.3638888888888889</v>
      </c>
      <c r="U76" s="2">
        <f t="shared" si="21"/>
        <v>157190.53010416668</v>
      </c>
      <c r="V76" s="2">
        <f t="shared" si="22"/>
        <v>0</v>
      </c>
      <c r="W76" s="2">
        <f t="shared" si="23"/>
        <v>157190.53010416668</v>
      </c>
      <c r="X76" s="4"/>
      <c r="Y76" s="1"/>
      <c r="Z76" s="2"/>
      <c r="AA76" s="1"/>
      <c r="AB76" s="1"/>
      <c r="AC76" s="1"/>
      <c r="AD76" s="1"/>
      <c r="AE76" s="1"/>
      <c r="AF76" s="2"/>
      <c r="AG76" s="4">
        <f t="shared" si="30"/>
        <v>0</v>
      </c>
      <c r="AH76" s="4">
        <f t="shared" si="10"/>
        <v>157190.53010416668</v>
      </c>
      <c r="AI76" s="4">
        <f t="shared" si="31"/>
        <v>15719.053010416668</v>
      </c>
      <c r="AJ76" s="2">
        <f t="shared" si="25"/>
        <v>172909.58311458334</v>
      </c>
    </row>
    <row r="77" spans="2:37" s="51" customFormat="1" ht="63" x14ac:dyDescent="0.2">
      <c r="B77" s="77">
        <v>63</v>
      </c>
      <c r="C77" s="9" t="s">
        <v>37</v>
      </c>
      <c r="D77" s="9" t="s">
        <v>231</v>
      </c>
      <c r="E77" s="1" t="s">
        <v>0</v>
      </c>
      <c r="F77" s="49" t="s">
        <v>279</v>
      </c>
      <c r="G77" s="67" t="s">
        <v>30</v>
      </c>
      <c r="H77" s="1" t="s">
        <v>81</v>
      </c>
      <c r="I77" s="1">
        <v>5.12</v>
      </c>
      <c r="J77" s="1">
        <f>'мб 01.09.2020'!J77*1.25</f>
        <v>6.5125000000000002</v>
      </c>
      <c r="K77" s="1">
        <v>5.86</v>
      </c>
      <c r="L77" s="1">
        <v>17697</v>
      </c>
      <c r="M77" s="2">
        <f t="shared" si="17"/>
        <v>115251.71250000001</v>
      </c>
      <c r="N77" s="2">
        <f t="shared" si="9"/>
        <v>103704.42000000001</v>
      </c>
      <c r="O77" s="1">
        <v>1001</v>
      </c>
      <c r="P77" s="1">
        <v>412</v>
      </c>
      <c r="Q77" s="5">
        <f t="shared" si="26"/>
        <v>1413</v>
      </c>
      <c r="R77" s="3">
        <f t="shared" si="18"/>
        <v>1.3902777777777777</v>
      </c>
      <c r="S77" s="3">
        <f t="shared" si="28"/>
        <v>0.42916666666666664</v>
      </c>
      <c r="T77" s="3">
        <f t="shared" si="29"/>
        <v>1.8194444444444444</v>
      </c>
      <c r="U77" s="2">
        <f t="shared" si="21"/>
        <v>160231.89473958337</v>
      </c>
      <c r="V77" s="2">
        <f t="shared" si="22"/>
        <v>44506.480250000001</v>
      </c>
      <c r="W77" s="2">
        <f t="shared" si="23"/>
        <v>204738.37498958336</v>
      </c>
      <c r="X77" s="4"/>
      <c r="Y77" s="1"/>
      <c r="Z77" s="2"/>
      <c r="AA77" s="1"/>
      <c r="AB77" s="1"/>
      <c r="AC77" s="1"/>
      <c r="AD77" s="1"/>
      <c r="AE77" s="1"/>
      <c r="AF77" s="2"/>
      <c r="AG77" s="4">
        <f t="shared" si="30"/>
        <v>0</v>
      </c>
      <c r="AH77" s="4">
        <f t="shared" si="10"/>
        <v>204738.37498958336</v>
      </c>
      <c r="AI77" s="4">
        <f t="shared" si="31"/>
        <v>20473.837498958339</v>
      </c>
      <c r="AJ77" s="2">
        <f t="shared" si="25"/>
        <v>225212.2124885417</v>
      </c>
      <c r="AK77" s="49"/>
    </row>
    <row r="78" spans="2:37" s="49" customFormat="1" ht="31.5" x14ac:dyDescent="0.2">
      <c r="B78" s="1">
        <v>64</v>
      </c>
      <c r="C78" s="9" t="s">
        <v>28</v>
      </c>
      <c r="D78" s="9" t="s">
        <v>232</v>
      </c>
      <c r="E78" s="1" t="s">
        <v>71</v>
      </c>
      <c r="F78" s="67" t="s">
        <v>267</v>
      </c>
      <c r="G78" s="67" t="s">
        <v>110</v>
      </c>
      <c r="H78" s="1" t="s">
        <v>79</v>
      </c>
      <c r="I78" s="1"/>
      <c r="J78" s="1">
        <f>'мб 01.09.2020'!J78*1.25</f>
        <v>0</v>
      </c>
      <c r="K78" s="1">
        <v>4.3099999999999996</v>
      </c>
      <c r="L78" s="1">
        <v>17697</v>
      </c>
      <c r="M78" s="2">
        <f t="shared" si="17"/>
        <v>0</v>
      </c>
      <c r="N78" s="2">
        <f t="shared" si="9"/>
        <v>76274.069999999992</v>
      </c>
      <c r="O78" s="1"/>
      <c r="P78" s="1">
        <v>1786</v>
      </c>
      <c r="Q78" s="5">
        <f t="shared" si="26"/>
        <v>1786</v>
      </c>
      <c r="R78" s="3">
        <f t="shared" si="18"/>
        <v>0</v>
      </c>
      <c r="S78" s="3">
        <f t="shared" si="28"/>
        <v>1.8604166666666666</v>
      </c>
      <c r="T78" s="3">
        <f t="shared" si="29"/>
        <v>1.8604166666666666</v>
      </c>
      <c r="U78" s="2">
        <f t="shared" si="21"/>
        <v>0</v>
      </c>
      <c r="V78" s="2">
        <f t="shared" si="22"/>
        <v>141901.55106249999</v>
      </c>
      <c r="W78" s="2">
        <f t="shared" si="23"/>
        <v>141901.55106249999</v>
      </c>
      <c r="X78" s="4"/>
      <c r="Y78" s="1"/>
      <c r="Z78" s="2"/>
      <c r="AA78" s="1"/>
      <c r="AB78" s="1"/>
      <c r="AC78" s="2"/>
      <c r="AD78" s="1"/>
      <c r="AE78" s="1"/>
      <c r="AF78" s="2"/>
      <c r="AG78" s="4">
        <f t="shared" si="30"/>
        <v>0</v>
      </c>
      <c r="AH78" s="4">
        <f t="shared" si="10"/>
        <v>141901.55106249999</v>
      </c>
      <c r="AI78" s="4">
        <f t="shared" si="31"/>
        <v>14190.15510625</v>
      </c>
      <c r="AJ78" s="2">
        <f t="shared" si="25"/>
        <v>156091.70616874998</v>
      </c>
    </row>
    <row r="79" spans="2:37" s="51" customFormat="1" ht="47.25" x14ac:dyDescent="0.2">
      <c r="B79" s="77">
        <v>65</v>
      </c>
      <c r="C79" s="9" t="s">
        <v>233</v>
      </c>
      <c r="D79" s="9" t="s">
        <v>203</v>
      </c>
      <c r="E79" s="1" t="s">
        <v>0</v>
      </c>
      <c r="F79" s="67" t="s">
        <v>365</v>
      </c>
      <c r="G79" s="67" t="s">
        <v>30</v>
      </c>
      <c r="H79" s="1" t="s">
        <v>81</v>
      </c>
      <c r="I79" s="1">
        <v>5.31</v>
      </c>
      <c r="J79" s="1">
        <f>'мб 01.09.2020'!J79*1.25</f>
        <v>6.6374999999999993</v>
      </c>
      <c r="K79" s="1">
        <v>5.94</v>
      </c>
      <c r="L79" s="1">
        <v>17697</v>
      </c>
      <c r="M79" s="2">
        <f t="shared" si="17"/>
        <v>117463.83749999999</v>
      </c>
      <c r="N79" s="2">
        <f t="shared" si="9"/>
        <v>105120.18000000001</v>
      </c>
      <c r="O79" s="1">
        <v>716</v>
      </c>
      <c r="P79" s="1">
        <v>511</v>
      </c>
      <c r="Q79" s="5">
        <f t="shared" si="26"/>
        <v>1227</v>
      </c>
      <c r="R79" s="3">
        <f t="shared" si="18"/>
        <v>0.99444444444444446</v>
      </c>
      <c r="S79" s="3">
        <f t="shared" si="28"/>
        <v>0.53229166666666672</v>
      </c>
      <c r="T79" s="3">
        <f t="shared" si="29"/>
        <v>1.5267361111111111</v>
      </c>
      <c r="U79" s="2">
        <f t="shared" si="21"/>
        <v>116811.260625</v>
      </c>
      <c r="V79" s="2">
        <f t="shared" si="22"/>
        <v>55954.595812500003</v>
      </c>
      <c r="W79" s="2">
        <f t="shared" si="23"/>
        <v>172765.85643749998</v>
      </c>
      <c r="X79" s="4"/>
      <c r="Y79" s="1"/>
      <c r="Z79" s="2"/>
      <c r="AA79" s="1"/>
      <c r="AB79" s="1"/>
      <c r="AC79" s="1"/>
      <c r="AD79" s="1"/>
      <c r="AE79" s="1"/>
      <c r="AF79" s="2"/>
      <c r="AG79" s="4">
        <f t="shared" si="30"/>
        <v>0</v>
      </c>
      <c r="AH79" s="4">
        <f t="shared" ref="AH79:AH108" si="32">AG79+W79</f>
        <v>172765.85643749998</v>
      </c>
      <c r="AI79" s="4">
        <f t="shared" si="31"/>
        <v>17276.585643750001</v>
      </c>
      <c r="AJ79" s="2">
        <f t="shared" si="25"/>
        <v>190042.44208124999</v>
      </c>
      <c r="AK79" s="49"/>
    </row>
    <row r="80" spans="2:37" s="49" customFormat="1" ht="47.25" x14ac:dyDescent="0.2">
      <c r="B80" s="1">
        <v>66</v>
      </c>
      <c r="C80" s="9" t="s">
        <v>234</v>
      </c>
      <c r="D80" s="9" t="s">
        <v>140</v>
      </c>
      <c r="E80" s="1" t="s">
        <v>0</v>
      </c>
      <c r="F80" s="67" t="s">
        <v>288</v>
      </c>
      <c r="G80" s="67" t="s">
        <v>30</v>
      </c>
      <c r="H80" s="1" t="s">
        <v>77</v>
      </c>
      <c r="I80" s="1"/>
      <c r="J80" s="1">
        <f>'мб 01.09.2020'!J80*1.25</f>
        <v>6.6374999999999993</v>
      </c>
      <c r="K80" s="1"/>
      <c r="L80" s="1">
        <v>17697</v>
      </c>
      <c r="M80" s="2">
        <f t="shared" si="17"/>
        <v>117463.83749999999</v>
      </c>
      <c r="N80" s="2">
        <f t="shared" ref="N80:N107" si="33">K80*L80</f>
        <v>0</v>
      </c>
      <c r="O80" s="1">
        <v>222</v>
      </c>
      <c r="P80" s="1"/>
      <c r="Q80" s="5">
        <f t="shared" si="26"/>
        <v>222</v>
      </c>
      <c r="R80" s="3">
        <f t="shared" si="18"/>
        <v>0.30833333333333335</v>
      </c>
      <c r="S80" s="3">
        <f t="shared" si="28"/>
        <v>0</v>
      </c>
      <c r="T80" s="3">
        <f t="shared" si="29"/>
        <v>0.30833333333333335</v>
      </c>
      <c r="U80" s="2">
        <f t="shared" si="21"/>
        <v>36218.016562500001</v>
      </c>
      <c r="V80" s="2">
        <f t="shared" si="22"/>
        <v>0</v>
      </c>
      <c r="W80" s="2">
        <f t="shared" si="23"/>
        <v>36218.016562500001</v>
      </c>
      <c r="X80" s="4">
        <v>222</v>
      </c>
      <c r="Y80" s="1">
        <v>50</v>
      </c>
      <c r="Z80" s="2">
        <f>17697*Y80%/720*X80</f>
        <v>2728.2874999999999</v>
      </c>
      <c r="AA80" s="1"/>
      <c r="AB80" s="1"/>
      <c r="AC80" s="1"/>
      <c r="AD80" s="1"/>
      <c r="AE80" s="1"/>
      <c r="AF80" s="2"/>
      <c r="AG80" s="4">
        <f t="shared" si="30"/>
        <v>2728.2874999999999</v>
      </c>
      <c r="AH80" s="4">
        <f t="shared" si="32"/>
        <v>38946.304062499999</v>
      </c>
      <c r="AI80" s="4"/>
      <c r="AJ80" s="2">
        <f t="shared" si="25"/>
        <v>38946.304062499999</v>
      </c>
    </row>
    <row r="81" spans="1:40" s="49" customFormat="1" ht="24.75" customHeight="1" x14ac:dyDescent="0.2">
      <c r="B81" s="77">
        <v>67</v>
      </c>
      <c r="C81" s="9" t="s">
        <v>326</v>
      </c>
      <c r="D81" s="9" t="s">
        <v>327</v>
      </c>
      <c r="E81" s="1" t="s">
        <v>0</v>
      </c>
      <c r="F81" s="67" t="s">
        <v>289</v>
      </c>
      <c r="G81" s="67" t="s">
        <v>30</v>
      </c>
      <c r="H81" s="1" t="s">
        <v>399</v>
      </c>
      <c r="I81" s="1">
        <v>4.4000000000000004</v>
      </c>
      <c r="J81" s="1">
        <f>'мб 01.09.2020'!J81*1.25</f>
        <v>0</v>
      </c>
      <c r="K81" s="1">
        <v>5.78</v>
      </c>
      <c r="L81" s="1">
        <v>17697</v>
      </c>
      <c r="M81" s="2">
        <f t="shared" si="17"/>
        <v>0</v>
      </c>
      <c r="N81" s="2">
        <f t="shared" si="33"/>
        <v>102288.66</v>
      </c>
      <c r="O81" s="1"/>
      <c r="P81" s="1">
        <v>924</v>
      </c>
      <c r="Q81" s="5">
        <f t="shared" si="26"/>
        <v>924</v>
      </c>
      <c r="R81" s="3">
        <f t="shared" si="18"/>
        <v>0</v>
      </c>
      <c r="S81" s="3">
        <f t="shared" si="28"/>
        <v>0.96250000000000002</v>
      </c>
      <c r="T81" s="3">
        <f t="shared" si="29"/>
        <v>0.96250000000000002</v>
      </c>
      <c r="U81" s="2">
        <f t="shared" si="21"/>
        <v>0</v>
      </c>
      <c r="V81" s="2">
        <f t="shared" si="22"/>
        <v>98452.835250000004</v>
      </c>
      <c r="W81" s="2">
        <f t="shared" si="23"/>
        <v>98452.835250000004</v>
      </c>
      <c r="X81" s="4"/>
      <c r="Y81" s="1"/>
      <c r="Z81" s="2"/>
      <c r="AA81" s="1"/>
      <c r="AB81" s="1"/>
      <c r="AC81" s="1"/>
      <c r="AD81" s="1"/>
      <c r="AE81" s="1"/>
      <c r="AF81" s="2"/>
      <c r="AG81" s="4">
        <f t="shared" si="30"/>
        <v>0</v>
      </c>
      <c r="AH81" s="4">
        <f t="shared" si="32"/>
        <v>98452.835250000004</v>
      </c>
      <c r="AI81" s="4">
        <f t="shared" ref="AI81:AI108" si="34">W81*10%</f>
        <v>9845.2835250000007</v>
      </c>
      <c r="AJ81" s="2">
        <f t="shared" si="25"/>
        <v>108298.11877500001</v>
      </c>
    </row>
    <row r="82" spans="1:40" s="49" customFormat="1" ht="33" customHeight="1" x14ac:dyDescent="0.2">
      <c r="B82" s="1">
        <v>68</v>
      </c>
      <c r="C82" s="9" t="s">
        <v>328</v>
      </c>
      <c r="D82" s="9" t="s">
        <v>329</v>
      </c>
      <c r="E82" s="1" t="s">
        <v>0</v>
      </c>
      <c r="F82" s="67" t="s">
        <v>366</v>
      </c>
      <c r="G82" s="67"/>
      <c r="H82" s="1" t="s">
        <v>77</v>
      </c>
      <c r="I82" s="1">
        <v>5.12</v>
      </c>
      <c r="J82" s="1">
        <f>'мб 01.09.2020'!J82*1.25</f>
        <v>6.6374999999999993</v>
      </c>
      <c r="K82" s="1"/>
      <c r="L82" s="1">
        <v>17697</v>
      </c>
      <c r="M82" s="2">
        <f t="shared" si="17"/>
        <v>117463.83749999999</v>
      </c>
      <c r="N82" s="2">
        <f t="shared" si="33"/>
        <v>0</v>
      </c>
      <c r="O82" s="1">
        <v>190</v>
      </c>
      <c r="P82" s="1"/>
      <c r="Q82" s="5">
        <f t="shared" si="26"/>
        <v>190</v>
      </c>
      <c r="R82" s="3">
        <f t="shared" si="18"/>
        <v>0.2638888888888889</v>
      </c>
      <c r="S82" s="3">
        <f t="shared" si="28"/>
        <v>0</v>
      </c>
      <c r="T82" s="3">
        <f t="shared" si="29"/>
        <v>0.2638888888888889</v>
      </c>
      <c r="U82" s="2">
        <f t="shared" si="21"/>
        <v>30997.401562499999</v>
      </c>
      <c r="V82" s="2">
        <f t="shared" si="22"/>
        <v>0</v>
      </c>
      <c r="W82" s="2">
        <f t="shared" si="23"/>
        <v>30997.401562499999</v>
      </c>
      <c r="X82" s="4"/>
      <c r="Y82" s="1"/>
      <c r="Z82" s="2"/>
      <c r="AA82" s="1"/>
      <c r="AB82" s="1"/>
      <c r="AC82" s="1"/>
      <c r="AD82" s="1"/>
      <c r="AE82" s="1"/>
      <c r="AF82" s="2"/>
      <c r="AG82" s="4">
        <f t="shared" si="30"/>
        <v>0</v>
      </c>
      <c r="AH82" s="4">
        <f t="shared" si="32"/>
        <v>30997.401562499999</v>
      </c>
      <c r="AI82" s="4">
        <f t="shared" si="34"/>
        <v>3099.7401562499999</v>
      </c>
      <c r="AJ82" s="2">
        <f t="shared" si="25"/>
        <v>34097.141718749997</v>
      </c>
    </row>
    <row r="83" spans="1:40" s="49" customFormat="1" ht="31.5" x14ac:dyDescent="0.2">
      <c r="B83" s="77">
        <v>69</v>
      </c>
      <c r="C83" s="9" t="s">
        <v>39</v>
      </c>
      <c r="D83" s="9" t="s">
        <v>141</v>
      </c>
      <c r="E83" s="1" t="s">
        <v>0</v>
      </c>
      <c r="F83" s="67" t="s">
        <v>367</v>
      </c>
      <c r="G83" s="67"/>
      <c r="H83" s="1" t="s">
        <v>77</v>
      </c>
      <c r="I83" s="1">
        <v>4.4000000000000004</v>
      </c>
      <c r="J83" s="1">
        <f>'мб 01.09.2020'!J83*1.25</f>
        <v>5.7125000000000004</v>
      </c>
      <c r="K83" s="1"/>
      <c r="L83" s="1">
        <v>17697</v>
      </c>
      <c r="M83" s="2">
        <f t="shared" si="17"/>
        <v>101094.1125</v>
      </c>
      <c r="N83" s="2">
        <f t="shared" si="33"/>
        <v>0</v>
      </c>
      <c r="O83" s="1">
        <v>448</v>
      </c>
      <c r="P83" s="1"/>
      <c r="Q83" s="5">
        <f t="shared" si="26"/>
        <v>448</v>
      </c>
      <c r="R83" s="3">
        <f t="shared" si="18"/>
        <v>0.62222222222222223</v>
      </c>
      <c r="S83" s="3">
        <f t="shared" si="28"/>
        <v>0</v>
      </c>
      <c r="T83" s="3">
        <f t="shared" si="29"/>
        <v>0.62222222222222223</v>
      </c>
      <c r="U83" s="2">
        <f t="shared" si="21"/>
        <v>62903.003333333334</v>
      </c>
      <c r="V83" s="2">
        <f t="shared" si="22"/>
        <v>0</v>
      </c>
      <c r="W83" s="2">
        <f t="shared" si="23"/>
        <v>62903.003333333334</v>
      </c>
      <c r="X83" s="4"/>
      <c r="Y83" s="1"/>
      <c r="Z83" s="2"/>
      <c r="AA83" s="1"/>
      <c r="AB83" s="1"/>
      <c r="AC83" s="1"/>
      <c r="AD83" s="1"/>
      <c r="AE83" s="1"/>
      <c r="AF83" s="2"/>
      <c r="AG83" s="4">
        <f t="shared" si="30"/>
        <v>0</v>
      </c>
      <c r="AH83" s="4">
        <f t="shared" si="32"/>
        <v>62903.003333333334</v>
      </c>
      <c r="AI83" s="4">
        <f t="shared" si="34"/>
        <v>6290.3003333333336</v>
      </c>
      <c r="AJ83" s="2">
        <f t="shared" si="25"/>
        <v>69193.303666666674</v>
      </c>
    </row>
    <row r="84" spans="1:40" s="49" customFormat="1" ht="31.5" x14ac:dyDescent="0.2">
      <c r="B84" s="1">
        <v>70</v>
      </c>
      <c r="C84" s="9" t="s">
        <v>39</v>
      </c>
      <c r="D84" s="9" t="s">
        <v>204</v>
      </c>
      <c r="E84" s="1" t="s">
        <v>0</v>
      </c>
      <c r="F84" s="67" t="s">
        <v>255</v>
      </c>
      <c r="G84" s="67"/>
      <c r="H84" s="1" t="s">
        <v>77</v>
      </c>
      <c r="I84" s="1">
        <v>5.12</v>
      </c>
      <c r="J84" s="1">
        <f>'мб 01.09.2020'!J84*1.25</f>
        <v>6.5125000000000002</v>
      </c>
      <c r="K84" s="1"/>
      <c r="L84" s="1">
        <v>17697</v>
      </c>
      <c r="M84" s="2">
        <f t="shared" si="17"/>
        <v>115251.71250000001</v>
      </c>
      <c r="N84" s="2">
        <f t="shared" si="33"/>
        <v>0</v>
      </c>
      <c r="O84" s="1">
        <v>943</v>
      </c>
      <c r="P84" s="1"/>
      <c r="Q84" s="5">
        <f t="shared" si="26"/>
        <v>943</v>
      </c>
      <c r="R84" s="3">
        <f t="shared" si="18"/>
        <v>1.3097222222222222</v>
      </c>
      <c r="S84" s="3">
        <f t="shared" si="28"/>
        <v>0</v>
      </c>
      <c r="T84" s="3">
        <f t="shared" si="29"/>
        <v>1.3097222222222222</v>
      </c>
      <c r="U84" s="2">
        <f t="shared" si="21"/>
        <v>150947.72901041669</v>
      </c>
      <c r="V84" s="2">
        <f t="shared" si="22"/>
        <v>0</v>
      </c>
      <c r="W84" s="2">
        <f t="shared" si="23"/>
        <v>150947.72901041669</v>
      </c>
      <c r="X84" s="4"/>
      <c r="Y84" s="1"/>
      <c r="Z84" s="2"/>
      <c r="AA84" s="1"/>
      <c r="AB84" s="1"/>
      <c r="AC84" s="1"/>
      <c r="AD84" s="1"/>
      <c r="AE84" s="1"/>
      <c r="AF84" s="2"/>
      <c r="AG84" s="4">
        <f t="shared" si="30"/>
        <v>0</v>
      </c>
      <c r="AH84" s="4">
        <f t="shared" si="32"/>
        <v>150947.72901041669</v>
      </c>
      <c r="AI84" s="4">
        <f t="shared" si="34"/>
        <v>15094.77290104167</v>
      </c>
      <c r="AJ84" s="2">
        <f t="shared" si="25"/>
        <v>166042.50191145836</v>
      </c>
    </row>
    <row r="85" spans="1:40" s="49" customFormat="1" ht="31.5" x14ac:dyDescent="0.2">
      <c r="B85" s="77">
        <v>71</v>
      </c>
      <c r="C85" s="9" t="s">
        <v>62</v>
      </c>
      <c r="D85" s="9" t="s">
        <v>235</v>
      </c>
      <c r="E85" s="1" t="s">
        <v>0</v>
      </c>
      <c r="F85" s="67" t="s">
        <v>290</v>
      </c>
      <c r="G85" s="67"/>
      <c r="H85" s="1" t="s">
        <v>77</v>
      </c>
      <c r="I85" s="1">
        <v>5.03</v>
      </c>
      <c r="J85" s="1">
        <f>'мб 01.09.2020'!J85*1.25</f>
        <v>6.4</v>
      </c>
      <c r="K85" s="1"/>
      <c r="L85" s="1">
        <v>17697</v>
      </c>
      <c r="M85" s="2">
        <f t="shared" si="17"/>
        <v>113260.8</v>
      </c>
      <c r="N85" s="2">
        <f t="shared" si="33"/>
        <v>0</v>
      </c>
      <c r="O85" s="1">
        <v>1232</v>
      </c>
      <c r="P85" s="1"/>
      <c r="Q85" s="5">
        <f t="shared" si="26"/>
        <v>1232</v>
      </c>
      <c r="R85" s="3">
        <f t="shared" si="18"/>
        <v>1.711111111111111</v>
      </c>
      <c r="S85" s="3">
        <f t="shared" si="28"/>
        <v>0</v>
      </c>
      <c r="T85" s="3">
        <f t="shared" si="29"/>
        <v>1.711111111111111</v>
      </c>
      <c r="U85" s="2">
        <f t="shared" si="21"/>
        <v>193801.81333333335</v>
      </c>
      <c r="V85" s="2">
        <f t="shared" si="22"/>
        <v>0</v>
      </c>
      <c r="W85" s="2">
        <f t="shared" si="23"/>
        <v>193801.81333333335</v>
      </c>
      <c r="X85" s="4"/>
      <c r="Y85" s="1"/>
      <c r="Z85" s="2">
        <f t="shared" ref="Z85" si="35">17697*Y85%/18*X85</f>
        <v>0</v>
      </c>
      <c r="AA85" s="1"/>
      <c r="AB85" s="1"/>
      <c r="AC85" s="1"/>
      <c r="AD85" s="1"/>
      <c r="AE85" s="1"/>
      <c r="AF85" s="2"/>
      <c r="AG85" s="4">
        <f t="shared" si="30"/>
        <v>0</v>
      </c>
      <c r="AH85" s="4">
        <f t="shared" si="32"/>
        <v>193801.81333333335</v>
      </c>
      <c r="AI85" s="4">
        <f t="shared" si="34"/>
        <v>19380.181333333338</v>
      </c>
      <c r="AJ85" s="2">
        <f t="shared" si="25"/>
        <v>213181.99466666669</v>
      </c>
    </row>
    <row r="86" spans="1:40" s="49" customFormat="1" ht="31.5" x14ac:dyDescent="0.2">
      <c r="B86" s="1">
        <v>72</v>
      </c>
      <c r="C86" s="9" t="s">
        <v>330</v>
      </c>
      <c r="D86" s="9" t="s">
        <v>331</v>
      </c>
      <c r="E86" s="1" t="s">
        <v>0</v>
      </c>
      <c r="F86" s="67" t="s">
        <v>291</v>
      </c>
      <c r="G86" s="67"/>
      <c r="H86" s="1" t="s">
        <v>77</v>
      </c>
      <c r="I86" s="1">
        <v>4.66</v>
      </c>
      <c r="J86" s="1">
        <f>'мб 01.09.2020'!J86*1.25</f>
        <v>6.6374999999999993</v>
      </c>
      <c r="K86" s="1"/>
      <c r="L86" s="1">
        <v>17697</v>
      </c>
      <c r="M86" s="2">
        <f t="shared" si="17"/>
        <v>117463.83749999999</v>
      </c>
      <c r="N86" s="2">
        <f t="shared" si="33"/>
        <v>0</v>
      </c>
      <c r="O86" s="1">
        <v>632</v>
      </c>
      <c r="P86" s="1"/>
      <c r="Q86" s="5">
        <f t="shared" si="26"/>
        <v>632</v>
      </c>
      <c r="R86" s="3">
        <f t="shared" si="18"/>
        <v>0.87777777777777777</v>
      </c>
      <c r="S86" s="3">
        <f t="shared" si="28"/>
        <v>0</v>
      </c>
      <c r="T86" s="3">
        <f t="shared" si="29"/>
        <v>0.87777777777777777</v>
      </c>
      <c r="U86" s="2">
        <f t="shared" si="21"/>
        <v>103107.14624999999</v>
      </c>
      <c r="V86" s="2">
        <f t="shared" si="22"/>
        <v>0</v>
      </c>
      <c r="W86" s="2">
        <f t="shared" si="23"/>
        <v>103107.14624999999</v>
      </c>
      <c r="X86" s="4"/>
      <c r="Y86" s="1"/>
      <c r="Z86" s="2"/>
      <c r="AA86" s="1"/>
      <c r="AB86" s="1"/>
      <c r="AC86" s="2"/>
      <c r="AD86" s="1"/>
      <c r="AE86" s="1"/>
      <c r="AF86" s="2"/>
      <c r="AG86" s="4">
        <f t="shared" si="30"/>
        <v>0</v>
      </c>
      <c r="AH86" s="4">
        <f t="shared" si="32"/>
        <v>103107.14624999999</v>
      </c>
      <c r="AI86" s="4">
        <f t="shared" si="34"/>
        <v>10310.714625000001</v>
      </c>
      <c r="AJ86" s="2">
        <f t="shared" si="25"/>
        <v>113417.86087499998</v>
      </c>
    </row>
    <row r="87" spans="1:40" s="49" customFormat="1" ht="31.5" x14ac:dyDescent="0.2">
      <c r="B87" s="77">
        <v>73</v>
      </c>
      <c r="C87" s="9" t="s">
        <v>105</v>
      </c>
      <c r="D87" s="9" t="s">
        <v>142</v>
      </c>
      <c r="E87" s="1" t="s">
        <v>0</v>
      </c>
      <c r="F87" s="67" t="s">
        <v>292</v>
      </c>
      <c r="G87" s="67"/>
      <c r="H87" s="1" t="s">
        <v>77</v>
      </c>
      <c r="I87" s="1">
        <v>4.93</v>
      </c>
      <c r="J87" s="1">
        <f>'мб 01.09.2020'!J87*1.25</f>
        <v>5.9375</v>
      </c>
      <c r="K87" s="1"/>
      <c r="L87" s="1">
        <v>17697</v>
      </c>
      <c r="M87" s="2">
        <f t="shared" si="17"/>
        <v>105075.9375</v>
      </c>
      <c r="N87" s="2">
        <f t="shared" si="33"/>
        <v>0</v>
      </c>
      <c r="O87" s="1">
        <v>380</v>
      </c>
      <c r="P87" s="1"/>
      <c r="Q87" s="5">
        <f t="shared" si="26"/>
        <v>380</v>
      </c>
      <c r="R87" s="3">
        <f t="shared" si="18"/>
        <v>0.52777777777777779</v>
      </c>
      <c r="S87" s="3">
        <f t="shared" si="28"/>
        <v>0</v>
      </c>
      <c r="T87" s="3">
        <f t="shared" si="29"/>
        <v>0.52777777777777779</v>
      </c>
      <c r="U87" s="2">
        <f t="shared" si="21"/>
        <v>55456.744791666672</v>
      </c>
      <c r="V87" s="2">
        <f t="shared" si="22"/>
        <v>0</v>
      </c>
      <c r="W87" s="2">
        <f t="shared" si="23"/>
        <v>55456.744791666672</v>
      </c>
      <c r="X87" s="4"/>
      <c r="Y87" s="1"/>
      <c r="Z87" s="2">
        <f>17697*Y87%/18*X87</f>
        <v>0</v>
      </c>
      <c r="AA87" s="1"/>
      <c r="AB87" s="1"/>
      <c r="AC87" s="1"/>
      <c r="AD87" s="1"/>
      <c r="AE87" s="1"/>
      <c r="AF87" s="2"/>
      <c r="AG87" s="4">
        <f t="shared" si="30"/>
        <v>0</v>
      </c>
      <c r="AH87" s="4">
        <f t="shared" si="32"/>
        <v>55456.744791666672</v>
      </c>
      <c r="AI87" s="4">
        <f t="shared" si="34"/>
        <v>5545.6744791666679</v>
      </c>
      <c r="AJ87" s="2">
        <f t="shared" si="25"/>
        <v>61002.419270833343</v>
      </c>
    </row>
    <row r="88" spans="1:40" s="49" customFormat="1" ht="31.5" x14ac:dyDescent="0.2">
      <c r="B88" s="1">
        <v>74</v>
      </c>
      <c r="C88" s="9" t="s">
        <v>43</v>
      </c>
      <c r="D88" s="9" t="s">
        <v>332</v>
      </c>
      <c r="E88" s="1" t="s">
        <v>198</v>
      </c>
      <c r="F88" s="67" t="s">
        <v>368</v>
      </c>
      <c r="G88" s="67"/>
      <c r="H88" s="1" t="s">
        <v>77</v>
      </c>
      <c r="I88" s="1">
        <v>4.84</v>
      </c>
      <c r="J88" s="1">
        <f>'мб 01.09.2020'!J88*1.25</f>
        <v>6.5125000000000002</v>
      </c>
      <c r="K88" s="1"/>
      <c r="L88" s="1">
        <v>17697</v>
      </c>
      <c r="M88" s="2">
        <f t="shared" si="17"/>
        <v>115251.71250000001</v>
      </c>
      <c r="N88" s="2">
        <f t="shared" si="33"/>
        <v>0</v>
      </c>
      <c r="O88" s="1">
        <v>1309</v>
      </c>
      <c r="P88" s="1">
        <v>0</v>
      </c>
      <c r="Q88" s="5">
        <f t="shared" si="26"/>
        <v>1309</v>
      </c>
      <c r="R88" s="3">
        <f t="shared" si="18"/>
        <v>1.8180555555555555</v>
      </c>
      <c r="S88" s="3">
        <f t="shared" si="28"/>
        <v>0</v>
      </c>
      <c r="T88" s="3">
        <f t="shared" si="29"/>
        <v>1.8180555555555555</v>
      </c>
      <c r="U88" s="2">
        <f t="shared" si="21"/>
        <v>209534.0161979167</v>
      </c>
      <c r="V88" s="2">
        <f t="shared" si="22"/>
        <v>0</v>
      </c>
      <c r="W88" s="2">
        <f t="shared" si="23"/>
        <v>209534.0161979167</v>
      </c>
      <c r="X88" s="4"/>
      <c r="Y88" s="1"/>
      <c r="Z88" s="2"/>
      <c r="AA88" s="1"/>
      <c r="AB88" s="1"/>
      <c r="AC88" s="1"/>
      <c r="AD88" s="1"/>
      <c r="AE88" s="1"/>
      <c r="AF88" s="2"/>
      <c r="AG88" s="4">
        <f t="shared" si="30"/>
        <v>0</v>
      </c>
      <c r="AH88" s="4">
        <f t="shared" si="32"/>
        <v>209534.0161979167</v>
      </c>
      <c r="AI88" s="4">
        <f t="shared" si="34"/>
        <v>20953.401619791672</v>
      </c>
      <c r="AJ88" s="2">
        <f t="shared" si="25"/>
        <v>230487.41781770837</v>
      </c>
    </row>
    <row r="89" spans="1:40" s="49" customFormat="1" ht="31.5" x14ac:dyDescent="0.2">
      <c r="B89" s="77">
        <v>75</v>
      </c>
      <c r="C89" s="9" t="s">
        <v>236</v>
      </c>
      <c r="D89" s="9" t="s">
        <v>333</v>
      </c>
      <c r="E89" s="1" t="s">
        <v>0</v>
      </c>
      <c r="F89" s="67" t="s">
        <v>369</v>
      </c>
      <c r="G89" s="67" t="s">
        <v>30</v>
      </c>
      <c r="H89" s="1" t="s">
        <v>81</v>
      </c>
      <c r="I89" s="1">
        <v>4.93</v>
      </c>
      <c r="J89" s="1">
        <f>'мб 01.09.2020'!J89*1.25</f>
        <v>6.4</v>
      </c>
      <c r="K89" s="1">
        <v>5.94</v>
      </c>
      <c r="L89" s="1">
        <v>17697</v>
      </c>
      <c r="M89" s="2">
        <f t="shared" si="17"/>
        <v>113260.8</v>
      </c>
      <c r="N89" s="2">
        <f t="shared" si="33"/>
        <v>105120.18000000001</v>
      </c>
      <c r="O89" s="1">
        <v>768</v>
      </c>
      <c r="P89" s="1">
        <v>222</v>
      </c>
      <c r="Q89" s="5">
        <f t="shared" si="26"/>
        <v>990</v>
      </c>
      <c r="R89" s="3">
        <f t="shared" si="18"/>
        <v>1.0666666666666667</v>
      </c>
      <c r="S89" s="3">
        <f t="shared" si="28"/>
        <v>0.23125000000000001</v>
      </c>
      <c r="T89" s="3">
        <f t="shared" si="29"/>
        <v>1.2979166666666666</v>
      </c>
      <c r="U89" s="2">
        <f t="shared" si="21"/>
        <v>120811.52</v>
      </c>
      <c r="V89" s="2">
        <f t="shared" si="22"/>
        <v>24309.041625000002</v>
      </c>
      <c r="W89" s="2">
        <f t="shared" si="23"/>
        <v>145120.561625</v>
      </c>
      <c r="X89" s="4"/>
      <c r="Y89" s="1"/>
      <c r="Z89" s="2"/>
      <c r="AA89" s="1"/>
      <c r="AB89" s="1"/>
      <c r="AC89" s="1"/>
      <c r="AD89" s="1"/>
      <c r="AE89" s="1"/>
      <c r="AF89" s="2"/>
      <c r="AG89" s="4">
        <f t="shared" si="30"/>
        <v>0</v>
      </c>
      <c r="AH89" s="4">
        <f t="shared" si="32"/>
        <v>145120.561625</v>
      </c>
      <c r="AI89" s="4">
        <f t="shared" si="34"/>
        <v>14512.056162500001</v>
      </c>
      <c r="AJ89" s="2">
        <f t="shared" si="25"/>
        <v>159632.6177875</v>
      </c>
    </row>
    <row r="90" spans="1:40" s="49" customFormat="1" ht="35.25" customHeight="1" x14ac:dyDescent="0.2">
      <c r="B90" s="1">
        <v>76</v>
      </c>
      <c r="C90" s="9" t="s">
        <v>328</v>
      </c>
      <c r="D90" s="9" t="s">
        <v>144</v>
      </c>
      <c r="E90" s="1" t="s">
        <v>0</v>
      </c>
      <c r="F90" s="67" t="s">
        <v>370</v>
      </c>
      <c r="G90" s="67"/>
      <c r="H90" s="1" t="s">
        <v>389</v>
      </c>
      <c r="I90" s="1">
        <v>5.12</v>
      </c>
      <c r="J90" s="1">
        <f>'мб 01.09.2020'!J90*1.25</f>
        <v>6.1624999999999996</v>
      </c>
      <c r="K90" s="1">
        <v>4.93</v>
      </c>
      <c r="L90" s="1">
        <v>17697</v>
      </c>
      <c r="M90" s="2">
        <f t="shared" si="17"/>
        <v>109057.7625</v>
      </c>
      <c r="N90" s="2">
        <f t="shared" si="33"/>
        <v>87246.209999999992</v>
      </c>
      <c r="O90" s="1">
        <v>940</v>
      </c>
      <c r="P90" s="1">
        <v>80</v>
      </c>
      <c r="Q90" s="5">
        <f t="shared" si="26"/>
        <v>1020</v>
      </c>
      <c r="R90" s="3">
        <f t="shared" si="18"/>
        <v>1.3055555555555556</v>
      </c>
      <c r="S90" s="3">
        <f t="shared" si="28"/>
        <v>8.3333333333333329E-2</v>
      </c>
      <c r="T90" s="3">
        <f t="shared" si="29"/>
        <v>1.3888888888888888</v>
      </c>
      <c r="U90" s="2">
        <f t="shared" si="21"/>
        <v>142380.96770833334</v>
      </c>
      <c r="V90" s="2">
        <f t="shared" si="22"/>
        <v>7270.5174999999999</v>
      </c>
      <c r="W90" s="2">
        <f t="shared" si="23"/>
        <v>149651.48520833332</v>
      </c>
      <c r="X90" s="4"/>
      <c r="Y90" s="1"/>
      <c r="Z90" s="2">
        <f>17697*Y90%/18*X90</f>
        <v>0</v>
      </c>
      <c r="AA90" s="1"/>
      <c r="AB90" s="1"/>
      <c r="AC90" s="1"/>
      <c r="AD90" s="1"/>
      <c r="AE90" s="1"/>
      <c r="AF90" s="2"/>
      <c r="AG90" s="4">
        <f t="shared" si="30"/>
        <v>0</v>
      </c>
      <c r="AH90" s="4">
        <f t="shared" si="32"/>
        <v>149651.48520833332</v>
      </c>
      <c r="AI90" s="4">
        <f t="shared" si="34"/>
        <v>14965.148520833332</v>
      </c>
      <c r="AJ90" s="2">
        <f t="shared" si="25"/>
        <v>164616.63372916664</v>
      </c>
    </row>
    <row r="91" spans="1:40" s="49" customFormat="1" ht="47.25" customHeight="1" x14ac:dyDescent="0.2">
      <c r="B91" s="77">
        <v>77</v>
      </c>
      <c r="C91" s="9" t="s">
        <v>64</v>
      </c>
      <c r="D91" s="9" t="s">
        <v>143</v>
      </c>
      <c r="E91" s="1" t="s">
        <v>0</v>
      </c>
      <c r="F91" s="67" t="s">
        <v>309</v>
      </c>
      <c r="G91" s="67" t="s">
        <v>148</v>
      </c>
      <c r="H91" s="1" t="s">
        <v>406</v>
      </c>
      <c r="I91" s="1"/>
      <c r="J91" s="1">
        <f>'мб 01.09.2020'!J91*1.25</f>
        <v>6.2875000000000005</v>
      </c>
      <c r="K91" s="1"/>
      <c r="L91" s="1">
        <v>17697</v>
      </c>
      <c r="M91" s="2">
        <f t="shared" si="17"/>
        <v>111269.88750000001</v>
      </c>
      <c r="N91" s="2">
        <f t="shared" si="33"/>
        <v>0</v>
      </c>
      <c r="O91" s="1">
        <v>280</v>
      </c>
      <c r="P91" s="1">
        <v>0</v>
      </c>
      <c r="Q91" s="5">
        <f t="shared" si="26"/>
        <v>280</v>
      </c>
      <c r="R91" s="3">
        <f t="shared" si="18"/>
        <v>0.3888888888888889</v>
      </c>
      <c r="S91" s="3">
        <f t="shared" si="28"/>
        <v>0</v>
      </c>
      <c r="T91" s="3">
        <f t="shared" si="29"/>
        <v>0.3888888888888889</v>
      </c>
      <c r="U91" s="2">
        <f t="shared" si="21"/>
        <v>43271.622916666674</v>
      </c>
      <c r="V91" s="2">
        <f t="shared" si="22"/>
        <v>0</v>
      </c>
      <c r="W91" s="2">
        <f t="shared" si="23"/>
        <v>43271.622916666674</v>
      </c>
      <c r="X91" s="4"/>
      <c r="Y91" s="1"/>
      <c r="Z91" s="2"/>
      <c r="AA91" s="1"/>
      <c r="AB91" s="1"/>
      <c r="AC91" s="1"/>
      <c r="AD91" s="1"/>
      <c r="AE91" s="1"/>
      <c r="AF91" s="2"/>
      <c r="AG91" s="4">
        <f t="shared" si="30"/>
        <v>0</v>
      </c>
      <c r="AH91" s="4">
        <f t="shared" si="32"/>
        <v>43271.622916666674</v>
      </c>
      <c r="AI91" s="4">
        <f t="shared" si="34"/>
        <v>4327.1622916666674</v>
      </c>
      <c r="AJ91" s="2">
        <f t="shared" si="25"/>
        <v>47598.785208333342</v>
      </c>
    </row>
    <row r="92" spans="1:40" s="49" customFormat="1" ht="33" customHeight="1" x14ac:dyDescent="0.2">
      <c r="B92" s="1">
        <v>78</v>
      </c>
      <c r="C92" s="9" t="s">
        <v>37</v>
      </c>
      <c r="D92" s="9" t="s">
        <v>144</v>
      </c>
      <c r="E92" s="1" t="s">
        <v>0</v>
      </c>
      <c r="F92" s="67" t="s">
        <v>371</v>
      </c>
      <c r="G92" s="67" t="s">
        <v>30</v>
      </c>
      <c r="H92" s="1" t="s">
        <v>407</v>
      </c>
      <c r="I92" s="1"/>
      <c r="J92" s="1">
        <f>'мб 01.09.2020'!J92*1.25</f>
        <v>6.4</v>
      </c>
      <c r="K92" s="1"/>
      <c r="L92" s="1">
        <v>17697</v>
      </c>
      <c r="M92" s="2">
        <f t="shared" si="17"/>
        <v>113260.8</v>
      </c>
      <c r="N92" s="2">
        <f t="shared" si="33"/>
        <v>0</v>
      </c>
      <c r="O92" s="1">
        <v>736</v>
      </c>
      <c r="P92" s="1">
        <v>955</v>
      </c>
      <c r="Q92" s="5">
        <f t="shared" si="26"/>
        <v>1691</v>
      </c>
      <c r="R92" s="3">
        <f t="shared" si="18"/>
        <v>1.0222222222222221</v>
      </c>
      <c r="S92" s="3">
        <f t="shared" si="28"/>
        <v>0.99479166666666663</v>
      </c>
      <c r="T92" s="3">
        <f t="shared" si="29"/>
        <v>2.0170138888888887</v>
      </c>
      <c r="U92" s="2">
        <f t="shared" si="21"/>
        <v>115777.70666666667</v>
      </c>
      <c r="V92" s="2">
        <f t="shared" si="22"/>
        <v>0</v>
      </c>
      <c r="W92" s="2">
        <f t="shared" si="23"/>
        <v>115777.70666666667</v>
      </c>
      <c r="X92" s="4"/>
      <c r="Y92" s="1"/>
      <c r="Z92" s="2"/>
      <c r="AA92" s="1"/>
      <c r="AB92" s="1"/>
      <c r="AC92" s="1"/>
      <c r="AD92" s="1"/>
      <c r="AE92" s="1"/>
      <c r="AF92" s="2"/>
      <c r="AG92" s="4">
        <f t="shared" si="30"/>
        <v>0</v>
      </c>
      <c r="AH92" s="4">
        <f t="shared" si="32"/>
        <v>115777.70666666667</v>
      </c>
      <c r="AI92" s="4">
        <f t="shared" si="34"/>
        <v>11577.770666666667</v>
      </c>
      <c r="AJ92" s="2">
        <f t="shared" si="25"/>
        <v>127355.47733333333</v>
      </c>
    </row>
    <row r="93" spans="1:40" s="49" customFormat="1" ht="63" x14ac:dyDescent="0.2">
      <c r="B93" s="77">
        <v>79</v>
      </c>
      <c r="C93" s="9" t="s">
        <v>335</v>
      </c>
      <c r="D93" s="9" t="s">
        <v>237</v>
      </c>
      <c r="E93" s="1" t="s">
        <v>0</v>
      </c>
      <c r="F93" s="67" t="s">
        <v>282</v>
      </c>
      <c r="G93" s="67" t="s">
        <v>30</v>
      </c>
      <c r="H93" s="1" t="s">
        <v>77</v>
      </c>
      <c r="I93" s="1">
        <v>5.21</v>
      </c>
      <c r="J93" s="1">
        <f>'мб 01.09.2020'!J93*1.25</f>
        <v>6.05</v>
      </c>
      <c r="K93" s="1"/>
      <c r="L93" s="1">
        <v>17697</v>
      </c>
      <c r="M93" s="2">
        <f t="shared" si="17"/>
        <v>107066.84999999999</v>
      </c>
      <c r="N93" s="2">
        <f t="shared" si="33"/>
        <v>0</v>
      </c>
      <c r="O93" s="1">
        <v>543</v>
      </c>
      <c r="P93" s="1"/>
      <c r="Q93" s="5">
        <f t="shared" si="26"/>
        <v>543</v>
      </c>
      <c r="R93" s="3">
        <f t="shared" si="18"/>
        <v>0.75416666666666665</v>
      </c>
      <c r="S93" s="3">
        <f t="shared" si="28"/>
        <v>0</v>
      </c>
      <c r="T93" s="3">
        <f t="shared" si="29"/>
        <v>0.75416666666666665</v>
      </c>
      <c r="U93" s="2">
        <f t="shared" si="21"/>
        <v>80746.249374999999</v>
      </c>
      <c r="V93" s="2">
        <f t="shared" si="22"/>
        <v>0</v>
      </c>
      <c r="W93" s="2">
        <f t="shared" si="23"/>
        <v>80746.249374999999</v>
      </c>
      <c r="X93" s="4"/>
      <c r="Y93" s="1"/>
      <c r="Z93" s="2">
        <f>17697*Y93%/18*X93</f>
        <v>0</v>
      </c>
      <c r="AA93" s="1"/>
      <c r="AB93" s="1"/>
      <c r="AC93" s="1"/>
      <c r="AD93" s="1"/>
      <c r="AE93" s="1"/>
      <c r="AF93" s="2"/>
      <c r="AG93" s="4">
        <f t="shared" si="30"/>
        <v>0</v>
      </c>
      <c r="AH93" s="4">
        <f t="shared" si="32"/>
        <v>80746.249374999999</v>
      </c>
      <c r="AI93" s="4">
        <f t="shared" si="34"/>
        <v>8074.6249375000007</v>
      </c>
      <c r="AJ93" s="2">
        <f t="shared" si="25"/>
        <v>88820.874312500004</v>
      </c>
    </row>
    <row r="94" spans="1:40" s="53" customFormat="1" ht="30" customHeight="1" x14ac:dyDescent="0.2">
      <c r="A94" s="23"/>
      <c r="B94" s="1">
        <v>80</v>
      </c>
      <c r="C94" s="9" t="s">
        <v>174</v>
      </c>
      <c r="D94" s="9" t="s">
        <v>172</v>
      </c>
      <c r="E94" s="1" t="s">
        <v>0</v>
      </c>
      <c r="F94" s="67" t="s">
        <v>256</v>
      </c>
      <c r="G94" s="67"/>
      <c r="H94" s="1" t="s">
        <v>77</v>
      </c>
      <c r="I94" s="1">
        <v>5.31</v>
      </c>
      <c r="J94" s="1">
        <f>'мб 01.09.2020'!J94*1.25</f>
        <v>6.2875000000000005</v>
      </c>
      <c r="K94" s="1"/>
      <c r="L94" s="1">
        <v>17697</v>
      </c>
      <c r="M94" s="2">
        <f t="shared" si="17"/>
        <v>111269.88750000001</v>
      </c>
      <c r="N94" s="2">
        <f t="shared" si="33"/>
        <v>0</v>
      </c>
      <c r="O94" s="1">
        <v>233</v>
      </c>
      <c r="P94" s="1"/>
      <c r="Q94" s="5">
        <f t="shared" si="26"/>
        <v>233</v>
      </c>
      <c r="R94" s="3">
        <f t="shared" si="18"/>
        <v>0.32361111111111113</v>
      </c>
      <c r="S94" s="3">
        <f t="shared" si="28"/>
        <v>0</v>
      </c>
      <c r="T94" s="3">
        <f t="shared" si="29"/>
        <v>0.32361111111111113</v>
      </c>
      <c r="U94" s="2">
        <f t="shared" si="21"/>
        <v>36008.171927083335</v>
      </c>
      <c r="V94" s="2">
        <f t="shared" si="22"/>
        <v>0</v>
      </c>
      <c r="W94" s="2">
        <f t="shared" si="23"/>
        <v>36008.171927083335</v>
      </c>
      <c r="X94" s="4"/>
      <c r="Y94" s="1"/>
      <c r="Z94" s="2">
        <f>17697*Y94%/18*X94</f>
        <v>0</v>
      </c>
      <c r="AA94" s="1"/>
      <c r="AB94" s="1"/>
      <c r="AC94" s="1"/>
      <c r="AD94" s="1"/>
      <c r="AE94" s="1"/>
      <c r="AF94" s="2"/>
      <c r="AG94" s="4">
        <f t="shared" si="30"/>
        <v>0</v>
      </c>
      <c r="AH94" s="4">
        <f t="shared" si="32"/>
        <v>36008.171927083335</v>
      </c>
      <c r="AI94" s="4">
        <f t="shared" si="34"/>
        <v>3600.8171927083336</v>
      </c>
      <c r="AJ94" s="2">
        <f t="shared" si="25"/>
        <v>39608.989119791666</v>
      </c>
      <c r="AK94" s="49"/>
      <c r="AL94" s="49"/>
      <c r="AM94" s="49"/>
      <c r="AN94" s="49"/>
    </row>
    <row r="95" spans="1:40" s="53" customFormat="1" ht="34.5" customHeight="1" x14ac:dyDescent="0.2">
      <c r="A95" s="23"/>
      <c r="B95" s="77">
        <v>81</v>
      </c>
      <c r="C95" s="9" t="s">
        <v>65</v>
      </c>
      <c r="D95" s="9" t="s">
        <v>145</v>
      </c>
      <c r="E95" s="1" t="s">
        <v>0</v>
      </c>
      <c r="F95" s="67" t="s">
        <v>293</v>
      </c>
      <c r="G95" s="67" t="s">
        <v>110</v>
      </c>
      <c r="H95" s="1" t="s">
        <v>77</v>
      </c>
      <c r="I95" s="1"/>
      <c r="J95" s="1">
        <f>'мб 01.09.2020'!J95*1.25</f>
        <v>6.6374999999999993</v>
      </c>
      <c r="K95" s="1"/>
      <c r="L95" s="1">
        <v>17697</v>
      </c>
      <c r="M95" s="2">
        <f t="shared" si="17"/>
        <v>117463.83749999999</v>
      </c>
      <c r="N95" s="2">
        <f t="shared" si="33"/>
        <v>0</v>
      </c>
      <c r="O95" s="1">
        <v>559</v>
      </c>
      <c r="P95" s="1"/>
      <c r="Q95" s="5">
        <f t="shared" si="26"/>
        <v>559</v>
      </c>
      <c r="R95" s="3">
        <f t="shared" si="18"/>
        <v>0.77638888888888891</v>
      </c>
      <c r="S95" s="3">
        <f t="shared" si="28"/>
        <v>0</v>
      </c>
      <c r="T95" s="3">
        <f t="shared" si="29"/>
        <v>0.77638888888888891</v>
      </c>
      <c r="U95" s="2">
        <f t="shared" si="21"/>
        <v>91197.61828124999</v>
      </c>
      <c r="V95" s="2">
        <f t="shared" si="22"/>
        <v>0</v>
      </c>
      <c r="W95" s="2">
        <f t="shared" si="23"/>
        <v>91197.61828124999</v>
      </c>
      <c r="X95" s="4"/>
      <c r="Y95" s="1"/>
      <c r="Z95" s="2">
        <f>17697*Y95%/18*X95</f>
        <v>0</v>
      </c>
      <c r="AA95" s="1"/>
      <c r="AB95" s="1"/>
      <c r="AC95" s="1"/>
      <c r="AD95" s="1"/>
      <c r="AE95" s="1"/>
      <c r="AF95" s="2"/>
      <c r="AG95" s="4">
        <f t="shared" si="30"/>
        <v>0</v>
      </c>
      <c r="AH95" s="4">
        <f t="shared" si="32"/>
        <v>91197.61828124999</v>
      </c>
      <c r="AI95" s="4">
        <f t="shared" si="34"/>
        <v>9119.7618281249997</v>
      </c>
      <c r="AJ95" s="2">
        <f t="shared" si="25"/>
        <v>100317.38010937499</v>
      </c>
      <c r="AK95" s="49"/>
      <c r="AL95" s="49"/>
      <c r="AM95" s="49"/>
      <c r="AN95" s="49"/>
    </row>
    <row r="96" spans="1:40" s="49" customFormat="1" ht="33.75" customHeight="1" x14ac:dyDescent="0.2">
      <c r="B96" s="1">
        <v>82</v>
      </c>
      <c r="C96" s="9" t="s">
        <v>43</v>
      </c>
      <c r="D96" s="9" t="s">
        <v>147</v>
      </c>
      <c r="E96" s="1" t="s">
        <v>0</v>
      </c>
      <c r="F96" s="67" t="s">
        <v>372</v>
      </c>
      <c r="G96" s="67"/>
      <c r="H96" s="1" t="s">
        <v>77</v>
      </c>
      <c r="I96" s="1">
        <v>4.75</v>
      </c>
      <c r="J96" s="1">
        <f>'мб 01.09.2020'!J96*1.25</f>
        <v>6.6374999999999993</v>
      </c>
      <c r="K96" s="1"/>
      <c r="L96" s="1">
        <v>17697</v>
      </c>
      <c r="M96" s="2">
        <f t="shared" si="17"/>
        <v>117463.83749999999</v>
      </c>
      <c r="N96" s="2">
        <f t="shared" si="33"/>
        <v>0</v>
      </c>
      <c r="O96" s="1">
        <v>660</v>
      </c>
      <c r="P96" s="1"/>
      <c r="Q96" s="5">
        <f t="shared" si="26"/>
        <v>660</v>
      </c>
      <c r="R96" s="3">
        <f t="shared" si="18"/>
        <v>0.91666666666666663</v>
      </c>
      <c r="S96" s="3">
        <f t="shared" si="28"/>
        <v>0</v>
      </c>
      <c r="T96" s="3">
        <f t="shared" si="29"/>
        <v>0.91666666666666663</v>
      </c>
      <c r="U96" s="2">
        <f t="shared" si="21"/>
        <v>107675.184375</v>
      </c>
      <c r="V96" s="2">
        <f t="shared" si="22"/>
        <v>0</v>
      </c>
      <c r="W96" s="2">
        <f t="shared" si="23"/>
        <v>107675.184375</v>
      </c>
      <c r="X96" s="4"/>
      <c r="Y96" s="1"/>
      <c r="Z96" s="2"/>
      <c r="AA96" s="1"/>
      <c r="AB96" s="1"/>
      <c r="AC96" s="1"/>
      <c r="AD96" s="1"/>
      <c r="AE96" s="1"/>
      <c r="AF96" s="2"/>
      <c r="AG96" s="4">
        <f t="shared" si="30"/>
        <v>0</v>
      </c>
      <c r="AH96" s="4">
        <f t="shared" si="32"/>
        <v>107675.184375</v>
      </c>
      <c r="AI96" s="4">
        <f t="shared" si="34"/>
        <v>10767.518437500001</v>
      </c>
      <c r="AJ96" s="2">
        <f t="shared" si="25"/>
        <v>118442.70281249999</v>
      </c>
    </row>
    <row r="97" spans="2:37" s="51" customFormat="1" ht="30.75" customHeight="1" x14ac:dyDescent="0.2">
      <c r="B97" s="77">
        <v>83</v>
      </c>
      <c r="C97" s="9" t="s">
        <v>28</v>
      </c>
      <c r="D97" s="9" t="s">
        <v>146</v>
      </c>
      <c r="E97" s="1" t="s">
        <v>168</v>
      </c>
      <c r="F97" s="67" t="s">
        <v>373</v>
      </c>
      <c r="G97" s="67"/>
      <c r="H97" s="1" t="s">
        <v>79</v>
      </c>
      <c r="I97" s="1">
        <v>5.31</v>
      </c>
      <c r="J97" s="1">
        <f>'мб 01.09.2020'!J97*1.25</f>
        <v>0</v>
      </c>
      <c r="K97" s="1">
        <v>4.51</v>
      </c>
      <c r="L97" s="1">
        <v>17697</v>
      </c>
      <c r="M97" s="2">
        <f t="shared" si="17"/>
        <v>0</v>
      </c>
      <c r="N97" s="2">
        <f t="shared" si="33"/>
        <v>79813.47</v>
      </c>
      <c r="O97" s="1"/>
      <c r="P97" s="1">
        <v>1657</v>
      </c>
      <c r="Q97" s="5">
        <f t="shared" si="26"/>
        <v>1657</v>
      </c>
      <c r="R97" s="3">
        <f t="shared" si="18"/>
        <v>0</v>
      </c>
      <c r="S97" s="3">
        <f t="shared" si="28"/>
        <v>1.7260416666666667</v>
      </c>
      <c r="T97" s="3">
        <f t="shared" si="29"/>
        <v>1.7260416666666667</v>
      </c>
      <c r="U97" s="2">
        <f t="shared" si="21"/>
        <v>0</v>
      </c>
      <c r="V97" s="2">
        <f t="shared" si="22"/>
        <v>137761.37478124999</v>
      </c>
      <c r="W97" s="2">
        <f t="shared" si="23"/>
        <v>137761.37478124999</v>
      </c>
      <c r="X97" s="4"/>
      <c r="Y97" s="1"/>
      <c r="Z97" s="2">
        <f>17697*Y97%/18*X97</f>
        <v>0</v>
      </c>
      <c r="AA97" s="1"/>
      <c r="AB97" s="1"/>
      <c r="AC97" s="1"/>
      <c r="AD97" s="1"/>
      <c r="AE97" s="1"/>
      <c r="AF97" s="2"/>
      <c r="AG97" s="4">
        <f t="shared" si="30"/>
        <v>0</v>
      </c>
      <c r="AH97" s="4">
        <f t="shared" si="32"/>
        <v>137761.37478124999</v>
      </c>
      <c r="AI97" s="4">
        <f t="shared" si="34"/>
        <v>13776.137478125</v>
      </c>
      <c r="AJ97" s="2">
        <f t="shared" si="25"/>
        <v>151537.51225937498</v>
      </c>
      <c r="AK97" s="49"/>
    </row>
    <row r="98" spans="2:37" s="51" customFormat="1" ht="42" customHeight="1" x14ac:dyDescent="0.2">
      <c r="B98" s="1">
        <v>84</v>
      </c>
      <c r="C98" s="9" t="s">
        <v>52</v>
      </c>
      <c r="D98" s="9" t="s">
        <v>155</v>
      </c>
      <c r="E98" s="1" t="s">
        <v>0</v>
      </c>
      <c r="F98" s="67" t="s">
        <v>273</v>
      </c>
      <c r="G98" s="67" t="s">
        <v>95</v>
      </c>
      <c r="H98" s="1" t="s">
        <v>391</v>
      </c>
      <c r="I98" s="1"/>
      <c r="J98" s="1">
        <f>'мб 01.09.2020'!J98*1.25</f>
        <v>6.05</v>
      </c>
      <c r="K98" s="1"/>
      <c r="L98" s="1">
        <v>17697</v>
      </c>
      <c r="M98" s="2">
        <f t="shared" si="17"/>
        <v>107066.84999999999</v>
      </c>
      <c r="N98" s="2">
        <f t="shared" si="33"/>
        <v>0</v>
      </c>
      <c r="O98" s="1">
        <v>826</v>
      </c>
      <c r="P98" s="1">
        <v>0</v>
      </c>
      <c r="Q98" s="5">
        <f t="shared" si="26"/>
        <v>826</v>
      </c>
      <c r="R98" s="3">
        <f t="shared" si="18"/>
        <v>1.1472222222222221</v>
      </c>
      <c r="S98" s="3">
        <f t="shared" si="28"/>
        <v>0</v>
      </c>
      <c r="T98" s="3">
        <f t="shared" si="29"/>
        <v>1.1472222222222221</v>
      </c>
      <c r="U98" s="2">
        <f t="shared" si="21"/>
        <v>122829.46958333334</v>
      </c>
      <c r="V98" s="2">
        <f t="shared" si="22"/>
        <v>0</v>
      </c>
      <c r="W98" s="2">
        <f t="shared" si="23"/>
        <v>122829.46958333334</v>
      </c>
      <c r="X98" s="4"/>
      <c r="Y98" s="1"/>
      <c r="Z98" s="2"/>
      <c r="AA98" s="1"/>
      <c r="AB98" s="1"/>
      <c r="AC98" s="1"/>
      <c r="AD98" s="1">
        <v>530</v>
      </c>
      <c r="AE98" s="1">
        <v>40</v>
      </c>
      <c r="AF98" s="2">
        <f>(17697*40%)*AD98/720</f>
        <v>5210.7833333333338</v>
      </c>
      <c r="AG98" s="4">
        <f t="shared" si="30"/>
        <v>5210.7833333333338</v>
      </c>
      <c r="AH98" s="4">
        <f t="shared" si="32"/>
        <v>128040.25291666668</v>
      </c>
      <c r="AI98" s="4">
        <f t="shared" si="34"/>
        <v>12282.946958333334</v>
      </c>
      <c r="AJ98" s="2">
        <f t="shared" si="25"/>
        <v>140323.19987500002</v>
      </c>
      <c r="AK98" s="49"/>
    </row>
    <row r="99" spans="2:37" s="49" customFormat="1" ht="47.25" x14ac:dyDescent="0.2">
      <c r="B99" s="77">
        <v>85</v>
      </c>
      <c r="C99" s="9" t="s">
        <v>238</v>
      </c>
      <c r="D99" s="9" t="s">
        <v>205</v>
      </c>
      <c r="E99" s="1" t="s">
        <v>0</v>
      </c>
      <c r="F99" s="67" t="s">
        <v>374</v>
      </c>
      <c r="G99" s="67"/>
      <c r="H99" s="1" t="s">
        <v>77</v>
      </c>
      <c r="I99" s="1">
        <v>5.31</v>
      </c>
      <c r="J99" s="1">
        <f>'мб 01.09.2020'!J99*1.25</f>
        <v>6.4</v>
      </c>
      <c r="K99" s="1"/>
      <c r="L99" s="1">
        <v>17697</v>
      </c>
      <c r="M99" s="2">
        <f t="shared" si="17"/>
        <v>113260.8</v>
      </c>
      <c r="N99" s="2">
        <f t="shared" si="33"/>
        <v>0</v>
      </c>
      <c r="O99" s="1">
        <v>1325</v>
      </c>
      <c r="P99" s="1"/>
      <c r="Q99" s="5">
        <f t="shared" si="26"/>
        <v>1325</v>
      </c>
      <c r="R99" s="3">
        <f t="shared" si="18"/>
        <v>1.8402777777777777</v>
      </c>
      <c r="S99" s="3">
        <f t="shared" si="28"/>
        <v>0</v>
      </c>
      <c r="T99" s="3">
        <f t="shared" si="29"/>
        <v>1.8402777777777777</v>
      </c>
      <c r="U99" s="2">
        <f t="shared" si="21"/>
        <v>208431.33333333334</v>
      </c>
      <c r="V99" s="2">
        <f t="shared" si="22"/>
        <v>0</v>
      </c>
      <c r="W99" s="2">
        <f t="shared" si="23"/>
        <v>208431.33333333334</v>
      </c>
      <c r="X99" s="4"/>
      <c r="Y99" s="1"/>
      <c r="Z99" s="2">
        <f>17697*Y99%/18*X99</f>
        <v>0</v>
      </c>
      <c r="AA99" s="1"/>
      <c r="AB99" s="1"/>
      <c r="AC99" s="1"/>
      <c r="AD99" s="1">
        <v>37</v>
      </c>
      <c r="AE99" s="1">
        <v>40</v>
      </c>
      <c r="AF99" s="2">
        <f>(17697*40%)*AD99/720</f>
        <v>363.77166666666665</v>
      </c>
      <c r="AG99" s="4">
        <f t="shared" si="30"/>
        <v>363.77166666666665</v>
      </c>
      <c r="AH99" s="4">
        <f t="shared" si="32"/>
        <v>208795.10500000001</v>
      </c>
      <c r="AI99" s="4">
        <f t="shared" si="34"/>
        <v>20843.133333333335</v>
      </c>
      <c r="AJ99" s="2">
        <f t="shared" si="25"/>
        <v>229638.23833333334</v>
      </c>
    </row>
    <row r="100" spans="2:37" s="49" customFormat="1" ht="33.75" customHeight="1" x14ac:dyDescent="0.2">
      <c r="B100" s="1">
        <v>86</v>
      </c>
      <c r="C100" s="9" t="s">
        <v>239</v>
      </c>
      <c r="D100" s="9" t="s">
        <v>206</v>
      </c>
      <c r="E100" s="1" t="s">
        <v>0</v>
      </c>
      <c r="F100" s="67" t="s">
        <v>294</v>
      </c>
      <c r="G100" s="67" t="s">
        <v>30</v>
      </c>
      <c r="H100" s="1" t="s">
        <v>79</v>
      </c>
      <c r="I100" s="1"/>
      <c r="J100" s="1">
        <f>'мб 01.09.2020'!J100*1.25</f>
        <v>0</v>
      </c>
      <c r="K100" s="1">
        <v>5.94</v>
      </c>
      <c r="L100" s="1">
        <v>17697</v>
      </c>
      <c r="M100" s="2">
        <f t="shared" si="17"/>
        <v>0</v>
      </c>
      <c r="N100" s="2">
        <f t="shared" si="33"/>
        <v>105120.18000000001</v>
      </c>
      <c r="O100" s="1"/>
      <c r="P100" s="1">
        <v>1272</v>
      </c>
      <c r="Q100" s="5">
        <f t="shared" si="26"/>
        <v>1272</v>
      </c>
      <c r="R100" s="3">
        <f t="shared" si="18"/>
        <v>0</v>
      </c>
      <c r="S100" s="3">
        <f t="shared" si="28"/>
        <v>1.325</v>
      </c>
      <c r="T100" s="3">
        <f t="shared" si="29"/>
        <v>1.325</v>
      </c>
      <c r="U100" s="2">
        <f t="shared" si="21"/>
        <v>0</v>
      </c>
      <c r="V100" s="2">
        <f t="shared" si="22"/>
        <v>139284.23850000001</v>
      </c>
      <c r="W100" s="2">
        <f t="shared" si="23"/>
        <v>139284.23850000001</v>
      </c>
      <c r="X100" s="4"/>
      <c r="Y100" s="1"/>
      <c r="Z100" s="2"/>
      <c r="AA100" s="1"/>
      <c r="AB100" s="1"/>
      <c r="AC100" s="1"/>
      <c r="AD100" s="1"/>
      <c r="AE100" s="1"/>
      <c r="AF100" s="2"/>
      <c r="AG100" s="4">
        <f t="shared" si="30"/>
        <v>0</v>
      </c>
      <c r="AH100" s="4">
        <f t="shared" si="32"/>
        <v>139284.23850000001</v>
      </c>
      <c r="AI100" s="4">
        <f t="shared" si="34"/>
        <v>13928.423850000001</v>
      </c>
      <c r="AJ100" s="2">
        <f t="shared" si="25"/>
        <v>153212.66235</v>
      </c>
    </row>
    <row r="101" spans="2:37" s="49" customFormat="1" ht="53.25" customHeight="1" x14ac:dyDescent="0.2">
      <c r="B101" s="77">
        <v>87</v>
      </c>
      <c r="C101" s="9" t="s">
        <v>63</v>
      </c>
      <c r="D101" s="9" t="s">
        <v>356</v>
      </c>
      <c r="E101" s="1" t="s">
        <v>0</v>
      </c>
      <c r="F101" s="67" t="s">
        <v>375</v>
      </c>
      <c r="G101" s="67"/>
      <c r="H101" s="1" t="s">
        <v>77</v>
      </c>
      <c r="I101" s="1">
        <v>5.31</v>
      </c>
      <c r="J101" s="1">
        <f>'мб 01.09.2020'!J101*1.25</f>
        <v>5.8250000000000002</v>
      </c>
      <c r="K101" s="1"/>
      <c r="L101" s="1">
        <v>17697</v>
      </c>
      <c r="M101" s="2">
        <f t="shared" si="17"/>
        <v>103085.02500000001</v>
      </c>
      <c r="N101" s="2">
        <f t="shared" si="33"/>
        <v>0</v>
      </c>
      <c r="O101" s="1">
        <v>806</v>
      </c>
      <c r="P101" s="1"/>
      <c r="Q101" s="5">
        <f t="shared" si="26"/>
        <v>806</v>
      </c>
      <c r="R101" s="3">
        <f t="shared" si="18"/>
        <v>1.1194444444444445</v>
      </c>
      <c r="S101" s="3">
        <f t="shared" si="28"/>
        <v>0</v>
      </c>
      <c r="T101" s="3">
        <f t="shared" si="29"/>
        <v>1.1194444444444445</v>
      </c>
      <c r="U101" s="2">
        <f t="shared" si="21"/>
        <v>115397.95854166668</v>
      </c>
      <c r="V101" s="2">
        <f t="shared" si="22"/>
        <v>0</v>
      </c>
      <c r="W101" s="2">
        <f t="shared" si="23"/>
        <v>115397.95854166668</v>
      </c>
      <c r="X101" s="4"/>
      <c r="Y101" s="1"/>
      <c r="Z101" s="2">
        <f>17697*Y101%/18*X101</f>
        <v>0</v>
      </c>
      <c r="AA101" s="1"/>
      <c r="AB101" s="1"/>
      <c r="AC101" s="1"/>
      <c r="AD101" s="1"/>
      <c r="AE101" s="1"/>
      <c r="AF101" s="2"/>
      <c r="AG101" s="4">
        <f t="shared" si="30"/>
        <v>0</v>
      </c>
      <c r="AH101" s="4">
        <f t="shared" si="32"/>
        <v>115397.95854166668</v>
      </c>
      <c r="AI101" s="4">
        <f t="shared" si="34"/>
        <v>11539.795854166669</v>
      </c>
      <c r="AJ101" s="2">
        <f t="shared" si="25"/>
        <v>126937.75439583336</v>
      </c>
    </row>
    <row r="102" spans="2:37" s="49" customFormat="1" ht="36" customHeight="1" x14ac:dyDescent="0.2">
      <c r="B102" s="1">
        <v>88</v>
      </c>
      <c r="C102" s="9" t="s">
        <v>106</v>
      </c>
      <c r="D102" s="9" t="s">
        <v>357</v>
      </c>
      <c r="E102" s="1" t="s">
        <v>0</v>
      </c>
      <c r="F102" s="67" t="s">
        <v>390</v>
      </c>
      <c r="G102" s="67"/>
      <c r="H102" s="1" t="s">
        <v>77</v>
      </c>
      <c r="I102" s="1">
        <v>5.31</v>
      </c>
      <c r="J102" s="1">
        <f>'мб 01.09.2020'!J102*1.25</f>
        <v>5.9375</v>
      </c>
      <c r="K102" s="1"/>
      <c r="L102" s="1">
        <v>17697</v>
      </c>
      <c r="M102" s="2">
        <f t="shared" si="17"/>
        <v>105075.9375</v>
      </c>
      <c r="N102" s="2">
        <f t="shared" si="33"/>
        <v>0</v>
      </c>
      <c r="O102" s="1">
        <v>444</v>
      </c>
      <c r="P102" s="1"/>
      <c r="Q102" s="5">
        <f t="shared" si="26"/>
        <v>444</v>
      </c>
      <c r="R102" s="3">
        <f t="shared" si="18"/>
        <v>0.6166666666666667</v>
      </c>
      <c r="S102" s="3">
        <f t="shared" si="28"/>
        <v>0</v>
      </c>
      <c r="T102" s="3">
        <f t="shared" si="29"/>
        <v>0.6166666666666667</v>
      </c>
      <c r="U102" s="2">
        <f t="shared" si="21"/>
        <v>64796.828125000007</v>
      </c>
      <c r="V102" s="2">
        <f t="shared" si="22"/>
        <v>0</v>
      </c>
      <c r="W102" s="2">
        <f t="shared" si="23"/>
        <v>64796.828125000007</v>
      </c>
      <c r="X102" s="4">
        <v>444</v>
      </c>
      <c r="Y102" s="1">
        <v>40</v>
      </c>
      <c r="Z102" s="2">
        <f>17697*Y102%/720*X102</f>
        <v>4365.26</v>
      </c>
      <c r="AA102" s="1"/>
      <c r="AB102" s="1"/>
      <c r="AC102" s="1"/>
      <c r="AD102" s="1"/>
      <c r="AE102" s="1"/>
      <c r="AF102" s="2"/>
      <c r="AG102" s="4">
        <f t="shared" si="30"/>
        <v>4365.26</v>
      </c>
      <c r="AH102" s="4">
        <f t="shared" si="32"/>
        <v>69162.088125000009</v>
      </c>
      <c r="AI102" s="4">
        <f t="shared" si="34"/>
        <v>6479.6828125000011</v>
      </c>
      <c r="AJ102" s="2">
        <f t="shared" si="25"/>
        <v>75641.770937500012</v>
      </c>
    </row>
    <row r="103" spans="2:37" s="49" customFormat="1" ht="47.25" x14ac:dyDescent="0.2">
      <c r="B103" s="77">
        <v>89</v>
      </c>
      <c r="C103" s="9" t="s">
        <v>52</v>
      </c>
      <c r="D103" s="9" t="s">
        <v>156</v>
      </c>
      <c r="E103" s="1" t="s">
        <v>0</v>
      </c>
      <c r="F103" s="67" t="s">
        <v>376</v>
      </c>
      <c r="G103" s="67"/>
      <c r="H103" s="1" t="s">
        <v>77</v>
      </c>
      <c r="I103" s="1">
        <v>5.03</v>
      </c>
      <c r="J103" s="1">
        <f>'мб 01.09.2020'!J103*1.25</f>
        <v>6.6374999999999993</v>
      </c>
      <c r="K103" s="1"/>
      <c r="L103" s="1">
        <v>17697</v>
      </c>
      <c r="M103" s="2">
        <f t="shared" si="17"/>
        <v>117463.83749999999</v>
      </c>
      <c r="N103" s="2">
        <f t="shared" si="33"/>
        <v>0</v>
      </c>
      <c r="O103" s="1">
        <v>712</v>
      </c>
      <c r="P103" s="1"/>
      <c r="Q103" s="5">
        <f t="shared" si="26"/>
        <v>712</v>
      </c>
      <c r="R103" s="3">
        <f t="shared" si="18"/>
        <v>0.98888888888888893</v>
      </c>
      <c r="S103" s="3">
        <f t="shared" si="28"/>
        <v>0</v>
      </c>
      <c r="T103" s="3">
        <f t="shared" si="29"/>
        <v>0.98888888888888893</v>
      </c>
      <c r="U103" s="2">
        <f t="shared" si="21"/>
        <v>116158.68375</v>
      </c>
      <c r="V103" s="2">
        <f t="shared" si="22"/>
        <v>0</v>
      </c>
      <c r="W103" s="2">
        <f t="shared" si="23"/>
        <v>116158.68375</v>
      </c>
      <c r="X103" s="4"/>
      <c r="Y103" s="1"/>
      <c r="Z103" s="2"/>
      <c r="AA103" s="1"/>
      <c r="AB103" s="1"/>
      <c r="AC103" s="1"/>
      <c r="AD103" s="1"/>
      <c r="AE103" s="1"/>
      <c r="AF103" s="2"/>
      <c r="AG103" s="4">
        <f t="shared" si="30"/>
        <v>0</v>
      </c>
      <c r="AH103" s="4">
        <f t="shared" si="32"/>
        <v>116158.68375</v>
      </c>
      <c r="AI103" s="4">
        <f t="shared" si="34"/>
        <v>11615.868375</v>
      </c>
      <c r="AJ103" s="2">
        <f t="shared" si="25"/>
        <v>127774.552125</v>
      </c>
    </row>
    <row r="104" spans="2:37" s="49" customFormat="1" ht="31.5" x14ac:dyDescent="0.2">
      <c r="B104" s="1">
        <v>90</v>
      </c>
      <c r="C104" s="9" t="s">
        <v>28</v>
      </c>
      <c r="D104" s="9" t="s">
        <v>240</v>
      </c>
      <c r="E104" s="1" t="s">
        <v>71</v>
      </c>
      <c r="F104" s="67" t="s">
        <v>377</v>
      </c>
      <c r="G104" s="67" t="s">
        <v>110</v>
      </c>
      <c r="H104" s="1" t="s">
        <v>79</v>
      </c>
      <c r="I104" s="1">
        <v>5.31</v>
      </c>
      <c r="J104" s="1">
        <f>'мб 01.09.2020'!J104*1.25</f>
        <v>0</v>
      </c>
      <c r="K104" s="1">
        <v>4.66</v>
      </c>
      <c r="L104" s="1">
        <v>17697</v>
      </c>
      <c r="M104" s="2">
        <f t="shared" si="17"/>
        <v>0</v>
      </c>
      <c r="N104" s="2">
        <f t="shared" si="33"/>
        <v>82468.02</v>
      </c>
      <c r="O104" s="1"/>
      <c r="P104" s="1">
        <v>1070</v>
      </c>
      <c r="Q104" s="5">
        <f t="shared" si="26"/>
        <v>1070</v>
      </c>
      <c r="R104" s="3">
        <f t="shared" si="18"/>
        <v>0</v>
      </c>
      <c r="S104" s="3">
        <f t="shared" si="28"/>
        <v>1.1145833333333333</v>
      </c>
      <c r="T104" s="3">
        <f t="shared" si="29"/>
        <v>1.1145833333333333</v>
      </c>
      <c r="U104" s="2">
        <f t="shared" si="21"/>
        <v>0</v>
      </c>
      <c r="V104" s="2">
        <f t="shared" si="22"/>
        <v>91917.480625000011</v>
      </c>
      <c r="W104" s="2">
        <f t="shared" si="23"/>
        <v>91917.480625000011</v>
      </c>
      <c r="X104" s="4"/>
      <c r="Y104" s="1"/>
      <c r="Z104" s="2">
        <f>17697*Y104%/18*X104</f>
        <v>0</v>
      </c>
      <c r="AA104" s="1"/>
      <c r="AB104" s="1"/>
      <c r="AC104" s="1"/>
      <c r="AD104" s="1"/>
      <c r="AE104" s="1"/>
      <c r="AF104" s="2"/>
      <c r="AG104" s="4">
        <f t="shared" si="30"/>
        <v>0</v>
      </c>
      <c r="AH104" s="4">
        <f t="shared" si="32"/>
        <v>91917.480625000011</v>
      </c>
      <c r="AI104" s="4">
        <f t="shared" si="34"/>
        <v>9191.7480625000007</v>
      </c>
      <c r="AJ104" s="2">
        <f t="shared" si="25"/>
        <v>101109.22868750001</v>
      </c>
    </row>
    <row r="105" spans="2:37" s="49" customFormat="1" ht="31.5" x14ac:dyDescent="0.2">
      <c r="B105" s="77">
        <v>91</v>
      </c>
      <c r="C105" s="9" t="s">
        <v>31</v>
      </c>
      <c r="D105" s="9" t="s">
        <v>149</v>
      </c>
      <c r="E105" s="1" t="s">
        <v>0</v>
      </c>
      <c r="F105" s="67" t="s">
        <v>296</v>
      </c>
      <c r="G105" s="67"/>
      <c r="H105" s="1" t="s">
        <v>77</v>
      </c>
      <c r="I105" s="1"/>
      <c r="J105" s="1">
        <f>'мб 01.09.2020'!J105*1.25</f>
        <v>6.4</v>
      </c>
      <c r="K105" s="1"/>
      <c r="L105" s="1">
        <v>17697</v>
      </c>
      <c r="M105" s="2">
        <f t="shared" si="17"/>
        <v>113260.8</v>
      </c>
      <c r="N105" s="2">
        <f t="shared" si="33"/>
        <v>0</v>
      </c>
      <c r="O105" s="1">
        <v>859</v>
      </c>
      <c r="P105" s="1">
        <v>0</v>
      </c>
      <c r="Q105" s="5">
        <f t="shared" si="26"/>
        <v>859</v>
      </c>
      <c r="R105" s="3">
        <f t="shared" si="18"/>
        <v>1.1930555555555555</v>
      </c>
      <c r="S105" s="3">
        <f t="shared" si="28"/>
        <v>0</v>
      </c>
      <c r="T105" s="3">
        <f t="shared" si="29"/>
        <v>1.1930555555555555</v>
      </c>
      <c r="U105" s="2">
        <f t="shared" si="21"/>
        <v>135126.42666666667</v>
      </c>
      <c r="V105" s="2">
        <f t="shared" si="22"/>
        <v>0</v>
      </c>
      <c r="W105" s="2">
        <f t="shared" si="23"/>
        <v>135126.42666666667</v>
      </c>
      <c r="X105" s="4"/>
      <c r="Y105" s="1"/>
      <c r="Z105" s="2"/>
      <c r="AA105" s="1"/>
      <c r="AB105" s="1"/>
      <c r="AC105" s="1"/>
      <c r="AD105" s="1"/>
      <c r="AE105" s="1"/>
      <c r="AF105" s="2"/>
      <c r="AG105" s="4">
        <f t="shared" si="30"/>
        <v>0</v>
      </c>
      <c r="AH105" s="4">
        <f t="shared" si="32"/>
        <v>135126.42666666667</v>
      </c>
      <c r="AI105" s="4">
        <f t="shared" si="34"/>
        <v>13512.642666666667</v>
      </c>
      <c r="AJ105" s="2">
        <f t="shared" si="25"/>
        <v>148639.06933333335</v>
      </c>
    </row>
    <row r="106" spans="2:37" s="49" customFormat="1" ht="37.5" customHeight="1" x14ac:dyDescent="0.2">
      <c r="B106" s="1">
        <v>92</v>
      </c>
      <c r="C106" s="9" t="s">
        <v>66</v>
      </c>
      <c r="D106" s="9" t="s">
        <v>241</v>
      </c>
      <c r="E106" s="1" t="s">
        <v>0</v>
      </c>
      <c r="F106" s="67" t="s">
        <v>378</v>
      </c>
      <c r="G106" s="67"/>
      <c r="H106" s="1" t="s">
        <v>77</v>
      </c>
      <c r="I106" s="1">
        <v>5.03</v>
      </c>
      <c r="J106" s="1">
        <f>'мб 01.09.2020'!J106*1.25</f>
        <v>6.6374999999999993</v>
      </c>
      <c r="K106" s="1"/>
      <c r="L106" s="1">
        <v>17697</v>
      </c>
      <c r="M106" s="2">
        <f t="shared" si="17"/>
        <v>117463.83749999999</v>
      </c>
      <c r="N106" s="2">
        <f t="shared" si="33"/>
        <v>0</v>
      </c>
      <c r="O106" s="1">
        <v>366</v>
      </c>
      <c r="P106" s="1"/>
      <c r="Q106" s="5">
        <f t="shared" si="26"/>
        <v>366</v>
      </c>
      <c r="R106" s="3">
        <f t="shared" si="18"/>
        <v>0.5083333333333333</v>
      </c>
      <c r="S106" s="3">
        <f t="shared" si="28"/>
        <v>0</v>
      </c>
      <c r="T106" s="3">
        <f t="shared" si="29"/>
        <v>0.5083333333333333</v>
      </c>
      <c r="U106" s="2">
        <f t="shared" si="21"/>
        <v>59710.784062499995</v>
      </c>
      <c r="V106" s="2">
        <f t="shared" si="22"/>
        <v>0</v>
      </c>
      <c r="W106" s="2">
        <f t="shared" si="23"/>
        <v>59710.784062499995</v>
      </c>
      <c r="X106" s="4"/>
      <c r="Y106" s="1"/>
      <c r="Z106" s="2"/>
      <c r="AA106" s="1"/>
      <c r="AB106" s="1"/>
      <c r="AC106" s="1"/>
      <c r="AD106" s="1"/>
      <c r="AE106" s="1"/>
      <c r="AF106" s="2"/>
      <c r="AG106" s="4">
        <f t="shared" si="30"/>
        <v>0</v>
      </c>
      <c r="AH106" s="4">
        <f t="shared" si="32"/>
        <v>59710.784062499995</v>
      </c>
      <c r="AI106" s="4">
        <f t="shared" si="34"/>
        <v>5971.0784062499997</v>
      </c>
      <c r="AJ106" s="2">
        <f t="shared" si="25"/>
        <v>65681.862468749998</v>
      </c>
    </row>
    <row r="107" spans="2:37" s="49" customFormat="1" ht="31.5" x14ac:dyDescent="0.2">
      <c r="B107" s="77">
        <v>93</v>
      </c>
      <c r="C107" s="9" t="s">
        <v>57</v>
      </c>
      <c r="D107" s="9" t="s">
        <v>358</v>
      </c>
      <c r="E107" s="1" t="s">
        <v>0</v>
      </c>
      <c r="F107" s="67" t="s">
        <v>379</v>
      </c>
      <c r="G107" s="67"/>
      <c r="H107" s="1" t="s">
        <v>77</v>
      </c>
      <c r="I107" s="1">
        <v>5.31</v>
      </c>
      <c r="J107" s="1">
        <f>'мб 01.09.2020'!J107*1.25</f>
        <v>5.9375</v>
      </c>
      <c r="K107" s="1"/>
      <c r="L107" s="1">
        <v>17697</v>
      </c>
      <c r="M107" s="2">
        <f t="shared" si="17"/>
        <v>105075.9375</v>
      </c>
      <c r="N107" s="2">
        <f t="shared" si="33"/>
        <v>0</v>
      </c>
      <c r="O107" s="1">
        <v>926</v>
      </c>
      <c r="P107" s="1"/>
      <c r="Q107" s="5">
        <f t="shared" si="26"/>
        <v>926</v>
      </c>
      <c r="R107" s="3">
        <f t="shared" si="18"/>
        <v>1.2861111111111112</v>
      </c>
      <c r="S107" s="3">
        <f t="shared" si="28"/>
        <v>0</v>
      </c>
      <c r="T107" s="3">
        <f t="shared" si="29"/>
        <v>1.2861111111111112</v>
      </c>
      <c r="U107" s="2">
        <f t="shared" si="21"/>
        <v>135139.33072916669</v>
      </c>
      <c r="V107" s="2">
        <f t="shared" si="22"/>
        <v>0</v>
      </c>
      <c r="W107" s="2">
        <f t="shared" si="23"/>
        <v>135139.33072916669</v>
      </c>
      <c r="X107" s="4"/>
      <c r="Y107" s="1"/>
      <c r="Z107" s="2"/>
      <c r="AA107" s="1"/>
      <c r="AB107" s="1"/>
      <c r="AC107" s="1"/>
      <c r="AD107" s="1"/>
      <c r="AE107" s="1"/>
      <c r="AF107" s="2"/>
      <c r="AG107" s="4">
        <f t="shared" si="30"/>
        <v>0</v>
      </c>
      <c r="AH107" s="4">
        <f t="shared" si="32"/>
        <v>135139.33072916669</v>
      </c>
      <c r="AI107" s="4">
        <f t="shared" si="34"/>
        <v>13513.933072916669</v>
      </c>
      <c r="AJ107" s="2">
        <f t="shared" si="25"/>
        <v>148653.26380208335</v>
      </c>
    </row>
    <row r="108" spans="2:37" s="49" customFormat="1" ht="31.5" x14ac:dyDescent="0.2">
      <c r="B108" s="1">
        <v>94</v>
      </c>
      <c r="C108" s="9" t="s">
        <v>38</v>
      </c>
      <c r="D108" s="9" t="s">
        <v>150</v>
      </c>
      <c r="E108" s="1" t="s">
        <v>0</v>
      </c>
      <c r="F108" s="67" t="s">
        <v>297</v>
      </c>
      <c r="G108" s="67"/>
      <c r="H108" s="1" t="s">
        <v>77</v>
      </c>
      <c r="I108" s="1">
        <v>4.93</v>
      </c>
      <c r="J108" s="1">
        <f>'мб 01.09.2020'!J108*1.25</f>
        <v>6.1624999999999996</v>
      </c>
      <c r="K108" s="1"/>
      <c r="L108" s="1">
        <v>17697</v>
      </c>
      <c r="M108" s="2">
        <f>J108*L108</f>
        <v>109057.7625</v>
      </c>
      <c r="N108" s="2">
        <f>K108*L108</f>
        <v>0</v>
      </c>
      <c r="O108" s="1">
        <v>754</v>
      </c>
      <c r="P108" s="1"/>
      <c r="Q108" s="5">
        <f>P108+O108</f>
        <v>754</v>
      </c>
      <c r="R108" s="3">
        <f>O108/720</f>
        <v>1.0472222222222223</v>
      </c>
      <c r="S108" s="3">
        <f>P108/960</f>
        <v>0</v>
      </c>
      <c r="T108" s="3">
        <f>R108+S108</f>
        <v>1.0472222222222223</v>
      </c>
      <c r="U108" s="2">
        <f>M108/720*O108</f>
        <v>114207.71239583332</v>
      </c>
      <c r="V108" s="2">
        <f>N108/960*P108</f>
        <v>0</v>
      </c>
      <c r="W108" s="2">
        <f>U108+V108</f>
        <v>114207.71239583332</v>
      </c>
      <c r="X108" s="4"/>
      <c r="Y108" s="1"/>
      <c r="Z108" s="2">
        <f>17697*Y108%/18*X108</f>
        <v>0</v>
      </c>
      <c r="AA108" s="1"/>
      <c r="AB108" s="1"/>
      <c r="AC108" s="1"/>
      <c r="AD108" s="1"/>
      <c r="AE108" s="1"/>
      <c r="AF108" s="2"/>
      <c r="AG108" s="4">
        <f t="shared" si="30"/>
        <v>0</v>
      </c>
      <c r="AH108" s="4">
        <f t="shared" si="32"/>
        <v>114207.71239583332</v>
      </c>
      <c r="AI108" s="4">
        <f t="shared" si="34"/>
        <v>11420.771239583333</v>
      </c>
      <c r="AJ108" s="2">
        <f>AH108+AI108</f>
        <v>125628.48363541666</v>
      </c>
    </row>
    <row r="109" spans="2:37" s="51" customFormat="1" ht="13.5" hidden="1" customHeight="1" x14ac:dyDescent="0.2">
      <c r="B109" s="112" t="s">
        <v>2</v>
      </c>
      <c r="C109" s="112" t="s">
        <v>3</v>
      </c>
      <c r="D109" s="78"/>
      <c r="E109" s="103" t="s">
        <v>4</v>
      </c>
      <c r="F109" s="116" t="s">
        <v>1</v>
      </c>
      <c r="G109" s="113" t="s">
        <v>5</v>
      </c>
      <c r="H109" s="78"/>
      <c r="I109" s="112" t="s">
        <v>24</v>
      </c>
      <c r="J109" s="112"/>
      <c r="K109" s="112"/>
      <c r="L109" s="112"/>
      <c r="M109" s="112"/>
      <c r="N109" s="112"/>
      <c r="O109" s="112"/>
      <c r="P109" s="112"/>
      <c r="Q109" s="112"/>
      <c r="R109" s="112"/>
      <c r="S109" s="112"/>
      <c r="T109" s="112"/>
      <c r="U109" s="112"/>
      <c r="V109" s="112"/>
      <c r="W109" s="112"/>
      <c r="X109" s="112" t="s">
        <v>25</v>
      </c>
      <c r="Y109" s="112"/>
      <c r="Z109" s="112"/>
      <c r="AA109" s="112"/>
      <c r="AB109" s="112"/>
      <c r="AC109" s="112"/>
      <c r="AD109" s="112"/>
      <c r="AE109" s="112"/>
      <c r="AF109" s="112"/>
      <c r="AG109" s="103" t="s">
        <v>22</v>
      </c>
      <c r="AH109" s="103" t="s">
        <v>33</v>
      </c>
      <c r="AI109" s="103" t="s">
        <v>34</v>
      </c>
      <c r="AJ109" s="103" t="s">
        <v>23</v>
      </c>
      <c r="AK109" s="49"/>
    </row>
    <row r="110" spans="2:37" s="51" customFormat="1" ht="60.75" hidden="1" customHeight="1" x14ac:dyDescent="0.2">
      <c r="B110" s="112"/>
      <c r="C110" s="112"/>
      <c r="D110" s="79"/>
      <c r="E110" s="104"/>
      <c r="F110" s="116"/>
      <c r="G110" s="114"/>
      <c r="H110" s="79" t="s">
        <v>76</v>
      </c>
      <c r="I110" s="112" t="s">
        <v>6</v>
      </c>
      <c r="J110" s="77" t="s">
        <v>6</v>
      </c>
      <c r="K110" s="112" t="s">
        <v>7</v>
      </c>
      <c r="L110" s="112" t="s">
        <v>8</v>
      </c>
      <c r="M110" s="112" t="s">
        <v>9</v>
      </c>
      <c r="N110" s="112" t="s">
        <v>10</v>
      </c>
      <c r="O110" s="112" t="s">
        <v>11</v>
      </c>
      <c r="P110" s="112"/>
      <c r="Q110" s="117" t="s">
        <v>13</v>
      </c>
      <c r="R110" s="112" t="s">
        <v>14</v>
      </c>
      <c r="S110" s="112"/>
      <c r="T110" s="112" t="s">
        <v>15</v>
      </c>
      <c r="U110" s="111" t="s">
        <v>16</v>
      </c>
      <c r="V110" s="111"/>
      <c r="W110" s="111" t="s">
        <v>17</v>
      </c>
      <c r="X110" s="112" t="s">
        <v>72</v>
      </c>
      <c r="Y110" s="112"/>
      <c r="Z110" s="112"/>
      <c r="AA110" s="112" t="s">
        <v>90</v>
      </c>
      <c r="AB110" s="112"/>
      <c r="AC110" s="112"/>
      <c r="AD110" s="112" t="s">
        <v>109</v>
      </c>
      <c r="AE110" s="112"/>
      <c r="AF110" s="112"/>
      <c r="AG110" s="104"/>
      <c r="AH110" s="104"/>
      <c r="AI110" s="104"/>
      <c r="AJ110" s="104"/>
      <c r="AK110" s="49"/>
    </row>
    <row r="111" spans="2:37" s="51" customFormat="1" ht="24" hidden="1" customHeight="1" x14ac:dyDescent="0.2">
      <c r="B111" s="112"/>
      <c r="C111" s="112"/>
      <c r="D111" s="80"/>
      <c r="E111" s="105"/>
      <c r="F111" s="116"/>
      <c r="G111" s="115"/>
      <c r="H111" s="80"/>
      <c r="I111" s="112"/>
      <c r="J111" s="77"/>
      <c r="K111" s="112"/>
      <c r="L111" s="112"/>
      <c r="M111" s="112"/>
      <c r="N111" s="112"/>
      <c r="O111" s="81" t="s">
        <v>12</v>
      </c>
      <c r="P111" s="81" t="s">
        <v>41</v>
      </c>
      <c r="Q111" s="117"/>
      <c r="R111" s="77" t="s">
        <v>12</v>
      </c>
      <c r="S111" s="81" t="s">
        <v>41</v>
      </c>
      <c r="T111" s="112"/>
      <c r="U111" s="82" t="s">
        <v>12</v>
      </c>
      <c r="V111" s="82" t="s">
        <v>41</v>
      </c>
      <c r="W111" s="111"/>
      <c r="X111" s="77" t="s">
        <v>20</v>
      </c>
      <c r="Y111" s="77" t="s">
        <v>18</v>
      </c>
      <c r="Z111" s="82" t="s">
        <v>19</v>
      </c>
      <c r="AA111" s="77" t="s">
        <v>21</v>
      </c>
      <c r="AB111" s="77" t="s">
        <v>18</v>
      </c>
      <c r="AC111" s="77" t="s">
        <v>19</v>
      </c>
      <c r="AD111" s="77" t="s">
        <v>21</v>
      </c>
      <c r="AE111" s="77" t="s">
        <v>18</v>
      </c>
      <c r="AF111" s="77" t="s">
        <v>19</v>
      </c>
      <c r="AG111" s="105"/>
      <c r="AH111" s="105"/>
      <c r="AI111" s="105"/>
      <c r="AJ111" s="105"/>
      <c r="AK111" s="49"/>
    </row>
    <row r="112" spans="2:37" s="51" customFormat="1" ht="54.75" customHeight="1" x14ac:dyDescent="0.2">
      <c r="B112" s="77">
        <v>95</v>
      </c>
      <c r="C112" s="9" t="s">
        <v>67</v>
      </c>
      <c r="D112" s="9" t="s">
        <v>165</v>
      </c>
      <c r="E112" s="1" t="s">
        <v>71</v>
      </c>
      <c r="F112" s="67" t="s">
        <v>251</v>
      </c>
      <c r="G112" s="67" t="s">
        <v>30</v>
      </c>
      <c r="H112" s="1" t="s">
        <v>409</v>
      </c>
      <c r="I112" s="1">
        <v>3.89</v>
      </c>
      <c r="J112" s="1">
        <f>'мб 01.09.2020'!J112*1.25</f>
        <v>5.4874999999999998</v>
      </c>
      <c r="K112" s="1">
        <v>5.65</v>
      </c>
      <c r="L112" s="2">
        <v>17697</v>
      </c>
      <c r="M112" s="2">
        <f>J112*L112</f>
        <v>97112.287499999991</v>
      </c>
      <c r="N112" s="2">
        <f>K112*L112</f>
        <v>99988.05</v>
      </c>
      <c r="O112" s="1">
        <v>136</v>
      </c>
      <c r="P112" s="5">
        <v>777</v>
      </c>
      <c r="Q112" s="5">
        <f>P112+O112</f>
        <v>913</v>
      </c>
      <c r="R112" s="3">
        <f t="shared" ref="R112" si="36">O112/960</f>
        <v>0.14166666666666666</v>
      </c>
      <c r="S112" s="3">
        <f>P112/960</f>
        <v>0.80937499999999996</v>
      </c>
      <c r="T112" s="3">
        <f>R112+S112</f>
        <v>0.95104166666666656</v>
      </c>
      <c r="U112" s="2">
        <f>M112/720*O112</f>
        <v>18343.432083333333</v>
      </c>
      <c r="V112" s="2">
        <f>N112/960*P112</f>
        <v>80927.827968750003</v>
      </c>
      <c r="W112" s="2">
        <f>U112+V112</f>
        <v>99271.260052083337</v>
      </c>
      <c r="X112" s="4"/>
      <c r="Y112" s="1"/>
      <c r="Z112" s="2">
        <f>17697*Y112%/18*X112</f>
        <v>0</v>
      </c>
      <c r="AA112" s="1"/>
      <c r="AB112" s="1"/>
      <c r="AC112" s="1"/>
      <c r="AD112" s="1"/>
      <c r="AE112" s="1"/>
      <c r="AF112" s="2"/>
      <c r="AG112" s="4">
        <f t="shared" ref="AG112:AG150" si="37">Z112+AC112+AF112</f>
        <v>0</v>
      </c>
      <c r="AH112" s="4">
        <f t="shared" ref="AH112:AH152" si="38">AG112+W112</f>
        <v>99271.260052083337</v>
      </c>
      <c r="AI112" s="4">
        <f t="shared" ref="AI112:AI123" si="39">W112*10%</f>
        <v>9927.1260052083344</v>
      </c>
      <c r="AJ112" s="2">
        <f>AH112+AI112</f>
        <v>109198.38605729167</v>
      </c>
      <c r="AK112" s="49"/>
    </row>
    <row r="113" spans="1:36" s="49" customFormat="1" ht="39.75" customHeight="1" x14ac:dyDescent="0.2">
      <c r="B113" s="1">
        <v>96</v>
      </c>
      <c r="C113" s="9" t="s">
        <v>74</v>
      </c>
      <c r="D113" s="9" t="s">
        <v>207</v>
      </c>
      <c r="E113" s="1" t="s">
        <v>0</v>
      </c>
      <c r="F113" s="67" t="s">
        <v>295</v>
      </c>
      <c r="G113" s="67"/>
      <c r="H113" s="1" t="s">
        <v>77</v>
      </c>
      <c r="I113" s="1">
        <v>3.73</v>
      </c>
      <c r="J113" s="1">
        <f>'мб 01.09.2020'!J113*1.25</f>
        <v>6.6374999999999993</v>
      </c>
      <c r="K113" s="1"/>
      <c r="L113" s="1">
        <v>17697</v>
      </c>
      <c r="M113" s="2">
        <f t="shared" ref="M113:M152" si="40">J113*L113</f>
        <v>117463.83749999999</v>
      </c>
      <c r="N113" s="2">
        <f t="shared" ref="N113:N152" si="41">K113*L113</f>
        <v>0</v>
      </c>
      <c r="O113" s="1">
        <v>940</v>
      </c>
      <c r="P113" s="1">
        <v>0</v>
      </c>
      <c r="Q113" s="5">
        <f t="shared" ref="Q113:Q152" si="42">P113+O113</f>
        <v>940</v>
      </c>
      <c r="R113" s="3">
        <f t="shared" ref="R113:R152" si="43">O113/720</f>
        <v>1.3055555555555556</v>
      </c>
      <c r="S113" s="3">
        <f t="shared" ref="S113:S152" si="44">P113/960</f>
        <v>0</v>
      </c>
      <c r="T113" s="3">
        <f t="shared" si="29"/>
        <v>1.3055555555555556</v>
      </c>
      <c r="U113" s="2">
        <f t="shared" ref="U113:U152" si="45">M113/720*O113</f>
        <v>153355.56562499999</v>
      </c>
      <c r="V113" s="2">
        <f t="shared" ref="V113:V144" si="46">N113/960*P113</f>
        <v>0</v>
      </c>
      <c r="W113" s="2">
        <f t="shared" ref="W113:W152" si="47">U113+V113</f>
        <v>153355.56562499999</v>
      </c>
      <c r="X113" s="4"/>
      <c r="Y113" s="1"/>
      <c r="Z113" s="2">
        <f>17697*Y113%/18*X113</f>
        <v>0</v>
      </c>
      <c r="AA113" s="1"/>
      <c r="AB113" s="1"/>
      <c r="AC113" s="1"/>
      <c r="AD113" s="1"/>
      <c r="AE113" s="1"/>
      <c r="AF113" s="2"/>
      <c r="AG113" s="4">
        <f t="shared" si="37"/>
        <v>0</v>
      </c>
      <c r="AH113" s="4">
        <f t="shared" si="38"/>
        <v>153355.56562499999</v>
      </c>
      <c r="AI113" s="4">
        <f t="shared" si="39"/>
        <v>15335.5565625</v>
      </c>
      <c r="AJ113" s="2">
        <f t="shared" ref="AJ113:AJ144" si="48">AH113+AI113</f>
        <v>168691.12218749998</v>
      </c>
    </row>
    <row r="114" spans="1:36" s="49" customFormat="1" ht="47.25" x14ac:dyDescent="0.2">
      <c r="B114" s="77">
        <v>97</v>
      </c>
      <c r="C114" s="9" t="s">
        <v>175</v>
      </c>
      <c r="D114" s="9" t="s">
        <v>242</v>
      </c>
      <c r="E114" s="1" t="s">
        <v>0</v>
      </c>
      <c r="F114" s="67" t="s">
        <v>288</v>
      </c>
      <c r="G114" s="67" t="s">
        <v>30</v>
      </c>
      <c r="H114" s="1" t="s">
        <v>408</v>
      </c>
      <c r="I114" s="1">
        <v>5.31</v>
      </c>
      <c r="J114" s="1">
        <f>'мб 01.09.2020'!J114*1.25</f>
        <v>6.6374999999999993</v>
      </c>
      <c r="K114" s="1">
        <v>5.94</v>
      </c>
      <c r="L114" s="1">
        <v>17697</v>
      </c>
      <c r="M114" s="2">
        <f t="shared" si="40"/>
        <v>117463.83749999999</v>
      </c>
      <c r="N114" s="2">
        <f t="shared" si="41"/>
        <v>105120.18000000001</v>
      </c>
      <c r="O114" s="1">
        <v>74</v>
      </c>
      <c r="P114" s="1">
        <v>120</v>
      </c>
      <c r="Q114" s="5">
        <f t="shared" si="42"/>
        <v>194</v>
      </c>
      <c r="R114" s="3">
        <f t="shared" si="43"/>
        <v>0.10277777777777777</v>
      </c>
      <c r="S114" s="3">
        <f t="shared" si="44"/>
        <v>0.125</v>
      </c>
      <c r="T114" s="3">
        <f t="shared" si="29"/>
        <v>0.22777777777777777</v>
      </c>
      <c r="U114" s="2">
        <f t="shared" si="45"/>
        <v>12072.6721875</v>
      </c>
      <c r="V114" s="2">
        <f t="shared" si="46"/>
        <v>13140.022500000001</v>
      </c>
      <c r="W114" s="2">
        <f t="shared" si="47"/>
        <v>25212.694687499999</v>
      </c>
      <c r="X114" s="4"/>
      <c r="Y114" s="1"/>
      <c r="Z114" s="2"/>
      <c r="AA114" s="1"/>
      <c r="AB114" s="1"/>
      <c r="AC114" s="1"/>
      <c r="AD114" s="1"/>
      <c r="AE114" s="1"/>
      <c r="AF114" s="2"/>
      <c r="AG114" s="4">
        <f t="shared" si="37"/>
        <v>0</v>
      </c>
      <c r="AH114" s="4">
        <f t="shared" si="38"/>
        <v>25212.694687499999</v>
      </c>
      <c r="AI114" s="4">
        <f t="shared" si="39"/>
        <v>2521.2694687500002</v>
      </c>
      <c r="AJ114" s="2">
        <f t="shared" si="48"/>
        <v>27733.96415625</v>
      </c>
    </row>
    <row r="115" spans="1:36" s="49" customFormat="1" ht="48" customHeight="1" x14ac:dyDescent="0.2">
      <c r="B115" s="1">
        <v>98</v>
      </c>
      <c r="C115" s="9" t="s">
        <v>68</v>
      </c>
      <c r="D115" s="9" t="s">
        <v>151</v>
      </c>
      <c r="E115" s="1" t="s">
        <v>0</v>
      </c>
      <c r="F115" s="67" t="s">
        <v>380</v>
      </c>
      <c r="G115" s="67" t="s">
        <v>30</v>
      </c>
      <c r="H115" s="1" t="s">
        <v>77</v>
      </c>
      <c r="I115" s="1">
        <v>4.75</v>
      </c>
      <c r="J115" s="1">
        <f>'мб 01.09.2020'!J115*1.25</f>
        <v>5.9375</v>
      </c>
      <c r="K115" s="1"/>
      <c r="L115" s="1">
        <v>17697</v>
      </c>
      <c r="M115" s="2">
        <f t="shared" si="40"/>
        <v>105075.9375</v>
      </c>
      <c r="N115" s="2">
        <f t="shared" si="41"/>
        <v>0</v>
      </c>
      <c r="O115" s="1">
        <v>1080</v>
      </c>
      <c r="P115" s="1"/>
      <c r="Q115" s="5">
        <f t="shared" si="42"/>
        <v>1080</v>
      </c>
      <c r="R115" s="3">
        <f t="shared" si="43"/>
        <v>1.5</v>
      </c>
      <c r="S115" s="3">
        <f t="shared" si="44"/>
        <v>0</v>
      </c>
      <c r="T115" s="3">
        <f t="shared" si="29"/>
        <v>1.5</v>
      </c>
      <c r="U115" s="2">
        <f t="shared" si="45"/>
        <v>157613.90625</v>
      </c>
      <c r="V115" s="2">
        <f t="shared" si="46"/>
        <v>0</v>
      </c>
      <c r="W115" s="2">
        <f t="shared" si="47"/>
        <v>157613.90625</v>
      </c>
      <c r="X115" s="4"/>
      <c r="Y115" s="1"/>
      <c r="Z115" s="2"/>
      <c r="AA115" s="1"/>
      <c r="AB115" s="1"/>
      <c r="AC115" s="1"/>
      <c r="AD115" s="1"/>
      <c r="AE115" s="1"/>
      <c r="AF115" s="2"/>
      <c r="AG115" s="4">
        <f t="shared" si="37"/>
        <v>0</v>
      </c>
      <c r="AH115" s="4">
        <f t="shared" si="38"/>
        <v>157613.90625</v>
      </c>
      <c r="AI115" s="4">
        <f t="shared" si="39"/>
        <v>15761.390625</v>
      </c>
      <c r="AJ115" s="2">
        <f t="shared" si="48"/>
        <v>173375.296875</v>
      </c>
    </row>
    <row r="116" spans="1:36" s="49" customFormat="1" ht="48" customHeight="1" x14ac:dyDescent="0.2">
      <c r="B116" s="77">
        <v>99</v>
      </c>
      <c r="C116" s="9" t="s">
        <v>106</v>
      </c>
      <c r="D116" s="9" t="s">
        <v>359</v>
      </c>
      <c r="E116" s="1" t="s">
        <v>0</v>
      </c>
      <c r="F116" s="67" t="s">
        <v>393</v>
      </c>
      <c r="G116" s="67"/>
      <c r="H116" s="1" t="s">
        <v>77</v>
      </c>
      <c r="I116" s="1">
        <v>4.75</v>
      </c>
      <c r="J116" s="1">
        <f>'мб 01.09.2020'!J116*1.25</f>
        <v>5.5</v>
      </c>
      <c r="K116" s="1"/>
      <c r="L116" s="1">
        <v>17697</v>
      </c>
      <c r="M116" s="2">
        <f t="shared" si="40"/>
        <v>97333.5</v>
      </c>
      <c r="N116" s="2">
        <f t="shared" si="41"/>
        <v>0</v>
      </c>
      <c r="O116" s="1">
        <v>748</v>
      </c>
      <c r="P116" s="1"/>
      <c r="Q116" s="5">
        <f t="shared" si="42"/>
        <v>748</v>
      </c>
      <c r="R116" s="3">
        <f t="shared" si="43"/>
        <v>1.038888888888889</v>
      </c>
      <c r="S116" s="3">
        <f t="shared" si="44"/>
        <v>0</v>
      </c>
      <c r="T116" s="3">
        <f t="shared" si="29"/>
        <v>1.038888888888889</v>
      </c>
      <c r="U116" s="2">
        <f t="shared" si="45"/>
        <v>101118.69166666667</v>
      </c>
      <c r="V116" s="2">
        <f t="shared" si="46"/>
        <v>0</v>
      </c>
      <c r="W116" s="2">
        <f t="shared" si="47"/>
        <v>101118.69166666667</v>
      </c>
      <c r="X116" s="4"/>
      <c r="Y116" s="1"/>
      <c r="Z116" s="2"/>
      <c r="AA116" s="1"/>
      <c r="AB116" s="1"/>
      <c r="AC116" s="1"/>
      <c r="AD116" s="1"/>
      <c r="AE116" s="1"/>
      <c r="AF116" s="2"/>
      <c r="AG116" s="4">
        <f t="shared" si="37"/>
        <v>0</v>
      </c>
      <c r="AH116" s="4">
        <f t="shared" si="38"/>
        <v>101118.69166666667</v>
      </c>
      <c r="AI116" s="4">
        <f t="shared" si="39"/>
        <v>10111.869166666667</v>
      </c>
      <c r="AJ116" s="2">
        <f t="shared" si="48"/>
        <v>111230.56083333334</v>
      </c>
    </row>
    <row r="117" spans="1:36" s="49" customFormat="1" ht="31.5" x14ac:dyDescent="0.2">
      <c r="B117" s="1">
        <v>100</v>
      </c>
      <c r="C117" s="9" t="s">
        <v>176</v>
      </c>
      <c r="D117" s="9" t="s">
        <v>157</v>
      </c>
      <c r="E117" s="1" t="s">
        <v>0</v>
      </c>
      <c r="F117" s="67" t="s">
        <v>381</v>
      </c>
      <c r="G117" s="67" t="s">
        <v>26</v>
      </c>
      <c r="H117" s="1" t="s">
        <v>98</v>
      </c>
      <c r="I117" s="1">
        <v>4.66</v>
      </c>
      <c r="J117" s="1">
        <f>'мб 01.09.2020'!J117*1.25</f>
        <v>5.9375</v>
      </c>
      <c r="K117" s="1"/>
      <c r="L117" s="1">
        <v>17697</v>
      </c>
      <c r="M117" s="2">
        <f t="shared" si="40"/>
        <v>105075.9375</v>
      </c>
      <c r="N117" s="2">
        <f t="shared" si="41"/>
        <v>0</v>
      </c>
      <c r="O117" s="1">
        <v>1304</v>
      </c>
      <c r="P117" s="1"/>
      <c r="Q117" s="5">
        <f t="shared" si="42"/>
        <v>1304</v>
      </c>
      <c r="R117" s="3">
        <f t="shared" si="43"/>
        <v>1.8111111111111111</v>
      </c>
      <c r="S117" s="3">
        <f t="shared" si="44"/>
        <v>0</v>
      </c>
      <c r="T117" s="3">
        <f t="shared" si="29"/>
        <v>1.8111111111111111</v>
      </c>
      <c r="U117" s="2">
        <f t="shared" si="45"/>
        <v>190304.19791666669</v>
      </c>
      <c r="V117" s="2">
        <f t="shared" si="46"/>
        <v>0</v>
      </c>
      <c r="W117" s="2">
        <f t="shared" si="47"/>
        <v>190304.19791666669</v>
      </c>
      <c r="X117" s="4"/>
      <c r="Y117" s="1"/>
      <c r="Z117" s="2">
        <f>17697*Y117%/18*X117</f>
        <v>0</v>
      </c>
      <c r="AA117" s="1"/>
      <c r="AB117" s="1"/>
      <c r="AC117" s="1"/>
      <c r="AD117" s="1"/>
      <c r="AE117" s="1"/>
      <c r="AF117" s="2"/>
      <c r="AG117" s="4">
        <f t="shared" si="37"/>
        <v>0</v>
      </c>
      <c r="AH117" s="4">
        <f t="shared" si="38"/>
        <v>190304.19791666669</v>
      </c>
      <c r="AI117" s="4">
        <f t="shared" si="39"/>
        <v>19030.419791666671</v>
      </c>
      <c r="AJ117" s="2">
        <f t="shared" si="48"/>
        <v>209334.61770833336</v>
      </c>
    </row>
    <row r="118" spans="1:36" s="49" customFormat="1" ht="31.5" x14ac:dyDescent="0.2">
      <c r="B118" s="77">
        <v>101</v>
      </c>
      <c r="C118" s="9" t="s">
        <v>32</v>
      </c>
      <c r="D118" s="9" t="s">
        <v>190</v>
      </c>
      <c r="E118" s="1" t="s">
        <v>0</v>
      </c>
      <c r="F118" s="67" t="s">
        <v>298</v>
      </c>
      <c r="G118" s="67" t="s">
        <v>110</v>
      </c>
      <c r="H118" s="1" t="s">
        <v>77</v>
      </c>
      <c r="I118" s="1"/>
      <c r="J118" s="1">
        <f>'мб 01.09.2020'!J118*1.25</f>
        <v>6.5125000000000002</v>
      </c>
      <c r="K118" s="1"/>
      <c r="L118" s="1">
        <v>17697</v>
      </c>
      <c r="M118" s="2">
        <f t="shared" si="40"/>
        <v>115251.71250000001</v>
      </c>
      <c r="N118" s="2">
        <f t="shared" si="41"/>
        <v>0</v>
      </c>
      <c r="O118" s="1">
        <v>238</v>
      </c>
      <c r="P118" s="1">
        <v>0</v>
      </c>
      <c r="Q118" s="5">
        <f t="shared" si="42"/>
        <v>238</v>
      </c>
      <c r="R118" s="3">
        <f t="shared" si="43"/>
        <v>0.33055555555555555</v>
      </c>
      <c r="S118" s="3">
        <f t="shared" si="44"/>
        <v>0</v>
      </c>
      <c r="T118" s="3">
        <f t="shared" si="29"/>
        <v>0.33055555555555555</v>
      </c>
      <c r="U118" s="2">
        <f t="shared" si="45"/>
        <v>38097.093854166669</v>
      </c>
      <c r="V118" s="2">
        <f t="shared" si="46"/>
        <v>0</v>
      </c>
      <c r="W118" s="2">
        <f t="shared" si="47"/>
        <v>38097.093854166669</v>
      </c>
      <c r="X118" s="4"/>
      <c r="Y118" s="1"/>
      <c r="Z118" s="2"/>
      <c r="AA118" s="1"/>
      <c r="AB118" s="1"/>
      <c r="AC118" s="1"/>
      <c r="AD118" s="1"/>
      <c r="AE118" s="1"/>
      <c r="AF118" s="2"/>
      <c r="AG118" s="4">
        <f t="shared" si="37"/>
        <v>0</v>
      </c>
      <c r="AH118" s="4">
        <f t="shared" si="38"/>
        <v>38097.093854166669</v>
      </c>
      <c r="AI118" s="4">
        <f t="shared" si="39"/>
        <v>3809.7093854166669</v>
      </c>
      <c r="AJ118" s="2">
        <f t="shared" si="48"/>
        <v>41906.803239583336</v>
      </c>
    </row>
    <row r="119" spans="1:36" s="52" customFormat="1" ht="31.5" x14ac:dyDescent="0.2">
      <c r="A119" s="23"/>
      <c r="B119" s="1">
        <v>102</v>
      </c>
      <c r="C119" s="9" t="s">
        <v>28</v>
      </c>
      <c r="D119" s="9" t="s">
        <v>188</v>
      </c>
      <c r="E119" s="1" t="s">
        <v>71</v>
      </c>
      <c r="F119" s="67" t="s">
        <v>299</v>
      </c>
      <c r="G119" s="67" t="s">
        <v>110</v>
      </c>
      <c r="H119" s="1" t="s">
        <v>79</v>
      </c>
      <c r="I119" s="1"/>
      <c r="J119" s="1">
        <f>'мб 01.09.2020'!J119*1.25</f>
        <v>0</v>
      </c>
      <c r="K119" s="1">
        <v>4.3099999999999996</v>
      </c>
      <c r="L119" s="1">
        <v>17697</v>
      </c>
      <c r="M119" s="2">
        <f t="shared" si="40"/>
        <v>0</v>
      </c>
      <c r="N119" s="2">
        <f t="shared" si="41"/>
        <v>76274.069999999992</v>
      </c>
      <c r="O119" s="1"/>
      <c r="P119" s="1">
        <v>785</v>
      </c>
      <c r="Q119" s="5">
        <f t="shared" si="42"/>
        <v>785</v>
      </c>
      <c r="R119" s="3">
        <f t="shared" si="43"/>
        <v>0</v>
      </c>
      <c r="S119" s="3">
        <f t="shared" si="44"/>
        <v>0.81770833333333337</v>
      </c>
      <c r="T119" s="3">
        <f t="shared" si="29"/>
        <v>0.81770833333333337</v>
      </c>
      <c r="U119" s="2">
        <f t="shared" si="45"/>
        <v>0</v>
      </c>
      <c r="V119" s="2">
        <f t="shared" si="46"/>
        <v>62369.942656249987</v>
      </c>
      <c r="W119" s="2">
        <f t="shared" si="47"/>
        <v>62369.942656249987</v>
      </c>
      <c r="X119" s="4"/>
      <c r="Y119" s="1"/>
      <c r="Z119" s="2"/>
      <c r="AA119" s="1"/>
      <c r="AB119" s="1"/>
      <c r="AC119" s="1"/>
      <c r="AD119" s="1"/>
      <c r="AE119" s="1"/>
      <c r="AF119" s="2"/>
      <c r="AG119" s="4">
        <f t="shared" si="37"/>
        <v>0</v>
      </c>
      <c r="AH119" s="4">
        <f t="shared" si="38"/>
        <v>62369.942656249987</v>
      </c>
      <c r="AI119" s="4">
        <f t="shared" si="39"/>
        <v>6236.9942656249987</v>
      </c>
      <c r="AJ119" s="2">
        <f t="shared" si="48"/>
        <v>68606.936921874993</v>
      </c>
    </row>
    <row r="120" spans="1:36" s="52" customFormat="1" ht="31.5" x14ac:dyDescent="0.2">
      <c r="A120" s="23"/>
      <c r="B120" s="77">
        <v>103</v>
      </c>
      <c r="C120" s="9" t="s">
        <v>177</v>
      </c>
      <c r="D120" s="9" t="s">
        <v>158</v>
      </c>
      <c r="E120" s="1" t="s">
        <v>0</v>
      </c>
      <c r="F120" s="67" t="s">
        <v>300</v>
      </c>
      <c r="G120" s="67"/>
      <c r="H120" s="1" t="s">
        <v>77</v>
      </c>
      <c r="I120" s="1"/>
      <c r="J120" s="1">
        <f>'мб 01.09.2020'!J120*1.25</f>
        <v>6.6374999999999993</v>
      </c>
      <c r="K120" s="1"/>
      <c r="L120" s="1">
        <v>17697</v>
      </c>
      <c r="M120" s="2">
        <f t="shared" si="40"/>
        <v>117463.83749999999</v>
      </c>
      <c r="N120" s="2">
        <f t="shared" si="41"/>
        <v>0</v>
      </c>
      <c r="O120" s="1">
        <v>1297</v>
      </c>
      <c r="P120" s="1"/>
      <c r="Q120" s="5">
        <f t="shared" si="42"/>
        <v>1297</v>
      </c>
      <c r="R120" s="3">
        <f t="shared" si="43"/>
        <v>1.8013888888888889</v>
      </c>
      <c r="S120" s="3">
        <f t="shared" si="44"/>
        <v>0</v>
      </c>
      <c r="T120" s="3">
        <f t="shared" si="29"/>
        <v>1.8013888888888889</v>
      </c>
      <c r="U120" s="2">
        <f t="shared" si="45"/>
        <v>211598.05171874998</v>
      </c>
      <c r="V120" s="2">
        <f t="shared" si="46"/>
        <v>0</v>
      </c>
      <c r="W120" s="2">
        <f t="shared" si="47"/>
        <v>211598.05171874998</v>
      </c>
      <c r="X120" s="4"/>
      <c r="Y120" s="1"/>
      <c r="Z120" s="2"/>
      <c r="AA120" s="1"/>
      <c r="AB120" s="1"/>
      <c r="AC120" s="1"/>
      <c r="AD120" s="1"/>
      <c r="AE120" s="1"/>
      <c r="AF120" s="2"/>
      <c r="AG120" s="4">
        <f t="shared" si="37"/>
        <v>0</v>
      </c>
      <c r="AH120" s="4">
        <f t="shared" si="38"/>
        <v>211598.05171874998</v>
      </c>
      <c r="AI120" s="4">
        <f t="shared" si="39"/>
        <v>21159.805171874999</v>
      </c>
      <c r="AJ120" s="2">
        <f t="shared" si="48"/>
        <v>232757.85689062497</v>
      </c>
    </row>
    <row r="121" spans="1:36" s="49" customFormat="1" ht="31.5" x14ac:dyDescent="0.2">
      <c r="B121" s="1">
        <v>104</v>
      </c>
      <c r="C121" s="9" t="s">
        <v>43</v>
      </c>
      <c r="D121" s="9" t="s">
        <v>193</v>
      </c>
      <c r="E121" s="1" t="s">
        <v>0</v>
      </c>
      <c r="F121" s="67" t="s">
        <v>272</v>
      </c>
      <c r="G121" s="67"/>
      <c r="H121" s="1" t="s">
        <v>394</v>
      </c>
      <c r="I121" s="1"/>
      <c r="J121" s="1">
        <f>'мб 01.09.2020'!J121*1.25</f>
        <v>5.4625000000000004</v>
      </c>
      <c r="K121" s="1"/>
      <c r="L121" s="1">
        <v>17697</v>
      </c>
      <c r="M121" s="2">
        <f t="shared" si="40"/>
        <v>96669.862500000003</v>
      </c>
      <c r="N121" s="2">
        <f t="shared" si="41"/>
        <v>0</v>
      </c>
      <c r="O121" s="1">
        <v>1274</v>
      </c>
      <c r="P121" s="1">
        <v>0</v>
      </c>
      <c r="Q121" s="5">
        <f t="shared" si="42"/>
        <v>1274</v>
      </c>
      <c r="R121" s="3">
        <f t="shared" si="43"/>
        <v>1.7694444444444444</v>
      </c>
      <c r="S121" s="3">
        <f t="shared" si="44"/>
        <v>0</v>
      </c>
      <c r="T121" s="3">
        <f t="shared" si="29"/>
        <v>1.7694444444444444</v>
      </c>
      <c r="U121" s="2">
        <f t="shared" si="45"/>
        <v>171051.95114583333</v>
      </c>
      <c r="V121" s="2">
        <f t="shared" si="46"/>
        <v>0</v>
      </c>
      <c r="W121" s="2">
        <f t="shared" si="47"/>
        <v>171051.95114583333</v>
      </c>
      <c r="X121" s="4"/>
      <c r="Y121" s="1"/>
      <c r="Z121" s="2"/>
      <c r="AA121" s="1"/>
      <c r="AB121" s="1">
        <v>50</v>
      </c>
      <c r="AC121" s="1">
        <v>8849</v>
      </c>
      <c r="AD121" s="1"/>
      <c r="AE121" s="1"/>
      <c r="AF121" s="2"/>
      <c r="AG121" s="4">
        <f t="shared" si="37"/>
        <v>8849</v>
      </c>
      <c r="AH121" s="4">
        <f t="shared" si="38"/>
        <v>179900.95114583333</v>
      </c>
      <c r="AI121" s="4">
        <f t="shared" si="39"/>
        <v>17105.195114583334</v>
      </c>
      <c r="AJ121" s="2">
        <f t="shared" si="48"/>
        <v>197006.14626041666</v>
      </c>
    </row>
    <row r="122" spans="1:36" s="49" customFormat="1" ht="31.5" x14ac:dyDescent="0.2">
      <c r="B122" s="77">
        <v>105</v>
      </c>
      <c r="C122" s="9" t="s">
        <v>63</v>
      </c>
      <c r="D122" s="9" t="s">
        <v>159</v>
      </c>
      <c r="E122" s="1" t="s">
        <v>0</v>
      </c>
      <c r="F122" s="67" t="s">
        <v>258</v>
      </c>
      <c r="G122" s="67"/>
      <c r="H122" s="1" t="s">
        <v>77</v>
      </c>
      <c r="I122" s="1"/>
      <c r="J122" s="1">
        <f>'мб 01.09.2020'!J122*1.25</f>
        <v>6.2875000000000005</v>
      </c>
      <c r="K122" s="1"/>
      <c r="L122" s="1">
        <v>17697</v>
      </c>
      <c r="M122" s="2">
        <f t="shared" si="40"/>
        <v>111269.88750000001</v>
      </c>
      <c r="N122" s="2">
        <f t="shared" si="41"/>
        <v>0</v>
      </c>
      <c r="O122" s="1">
        <v>1070</v>
      </c>
      <c r="P122" s="1">
        <v>0</v>
      </c>
      <c r="Q122" s="5">
        <f t="shared" si="42"/>
        <v>1070</v>
      </c>
      <c r="R122" s="3">
        <f t="shared" si="43"/>
        <v>1.4861111111111112</v>
      </c>
      <c r="S122" s="3">
        <f t="shared" si="44"/>
        <v>0</v>
      </c>
      <c r="T122" s="3">
        <f t="shared" si="29"/>
        <v>1.4861111111111112</v>
      </c>
      <c r="U122" s="2">
        <f t="shared" si="45"/>
        <v>165359.41614583335</v>
      </c>
      <c r="V122" s="2">
        <f t="shared" si="46"/>
        <v>0</v>
      </c>
      <c r="W122" s="2">
        <f t="shared" si="47"/>
        <v>165359.41614583335</v>
      </c>
      <c r="X122" s="4"/>
      <c r="Y122" s="1"/>
      <c r="Z122" s="2"/>
      <c r="AA122" s="1"/>
      <c r="AB122" s="1"/>
      <c r="AC122" s="1"/>
      <c r="AD122" s="1"/>
      <c r="AE122" s="1"/>
      <c r="AF122" s="2"/>
      <c r="AG122" s="4">
        <f t="shared" si="37"/>
        <v>0</v>
      </c>
      <c r="AH122" s="4">
        <f t="shared" si="38"/>
        <v>165359.41614583335</v>
      </c>
      <c r="AI122" s="4">
        <f t="shared" si="39"/>
        <v>16535.941614583335</v>
      </c>
      <c r="AJ122" s="2">
        <f t="shared" si="48"/>
        <v>181895.35776041669</v>
      </c>
    </row>
    <row r="123" spans="1:36" s="49" customFormat="1" ht="47.25" x14ac:dyDescent="0.2">
      <c r="B123" s="1">
        <v>106</v>
      </c>
      <c r="C123" s="9" t="s">
        <v>249</v>
      </c>
      <c r="D123" s="9" t="s">
        <v>173</v>
      </c>
      <c r="E123" s="1" t="s">
        <v>0</v>
      </c>
      <c r="F123" s="67" t="s">
        <v>301</v>
      </c>
      <c r="G123" s="67"/>
      <c r="H123" s="1" t="s">
        <v>77</v>
      </c>
      <c r="I123" s="1">
        <v>5.03</v>
      </c>
      <c r="J123" s="1">
        <f>'мб 01.09.2020'!J123*1.25</f>
        <v>6.6374999999999993</v>
      </c>
      <c r="K123" s="1"/>
      <c r="L123" s="1">
        <v>17697</v>
      </c>
      <c r="M123" s="2">
        <f t="shared" si="40"/>
        <v>117463.83749999999</v>
      </c>
      <c r="N123" s="2">
        <f t="shared" si="41"/>
        <v>0</v>
      </c>
      <c r="O123" s="1">
        <v>627</v>
      </c>
      <c r="P123" s="1"/>
      <c r="Q123" s="5">
        <f t="shared" si="42"/>
        <v>627</v>
      </c>
      <c r="R123" s="3">
        <f t="shared" si="43"/>
        <v>0.87083333333333335</v>
      </c>
      <c r="S123" s="3">
        <f t="shared" si="44"/>
        <v>0</v>
      </c>
      <c r="T123" s="3">
        <f t="shared" si="29"/>
        <v>0.87083333333333335</v>
      </c>
      <c r="U123" s="2">
        <f t="shared" si="45"/>
        <v>102291.42515625</v>
      </c>
      <c r="V123" s="2">
        <f t="shared" si="46"/>
        <v>0</v>
      </c>
      <c r="W123" s="2">
        <f t="shared" si="47"/>
        <v>102291.42515625</v>
      </c>
      <c r="X123" s="4"/>
      <c r="Y123" s="1"/>
      <c r="Z123" s="2">
        <f>17697*Y123%/18*X123</f>
        <v>0</v>
      </c>
      <c r="AA123" s="1"/>
      <c r="AB123" s="1"/>
      <c r="AC123" s="1"/>
      <c r="AD123" s="1"/>
      <c r="AE123" s="1"/>
      <c r="AF123" s="2"/>
      <c r="AG123" s="4">
        <f t="shared" si="37"/>
        <v>0</v>
      </c>
      <c r="AH123" s="4">
        <f t="shared" si="38"/>
        <v>102291.42515625</v>
      </c>
      <c r="AI123" s="4">
        <f t="shared" si="39"/>
        <v>10229.142515625001</v>
      </c>
      <c r="AJ123" s="2">
        <f t="shared" si="48"/>
        <v>112520.567671875</v>
      </c>
    </row>
    <row r="124" spans="1:36" s="49" customFormat="1" ht="31.5" customHeight="1" x14ac:dyDescent="0.2">
      <c r="B124" s="77">
        <v>107</v>
      </c>
      <c r="C124" s="9" t="s">
        <v>43</v>
      </c>
      <c r="D124" s="9" t="s">
        <v>152</v>
      </c>
      <c r="E124" s="1" t="s">
        <v>0</v>
      </c>
      <c r="F124" s="67" t="s">
        <v>382</v>
      </c>
      <c r="G124" s="67"/>
      <c r="H124" s="1" t="s">
        <v>395</v>
      </c>
      <c r="I124" s="1">
        <v>5.03</v>
      </c>
      <c r="J124" s="1">
        <f>'мб 01.09.2020'!J124*1.25</f>
        <v>6.1624999999999996</v>
      </c>
      <c r="K124" s="1"/>
      <c r="L124" s="1">
        <v>17697</v>
      </c>
      <c r="M124" s="2">
        <f t="shared" si="40"/>
        <v>109057.7625</v>
      </c>
      <c r="N124" s="2">
        <f t="shared" si="41"/>
        <v>0</v>
      </c>
      <c r="O124" s="1">
        <v>320</v>
      </c>
      <c r="P124" s="1"/>
      <c r="Q124" s="5">
        <f t="shared" si="42"/>
        <v>320</v>
      </c>
      <c r="R124" s="3">
        <f t="shared" si="43"/>
        <v>0.44444444444444442</v>
      </c>
      <c r="S124" s="3">
        <f t="shared" si="44"/>
        <v>0</v>
      </c>
      <c r="T124" s="3">
        <f t="shared" si="29"/>
        <v>0.44444444444444442</v>
      </c>
      <c r="U124" s="2">
        <f t="shared" si="45"/>
        <v>48470.116666666661</v>
      </c>
      <c r="V124" s="2">
        <f t="shared" si="46"/>
        <v>0</v>
      </c>
      <c r="W124" s="2">
        <f t="shared" si="47"/>
        <v>48470.116666666661</v>
      </c>
      <c r="X124" s="4"/>
      <c r="Y124" s="1"/>
      <c r="Z124" s="2">
        <f>17697*Y124%/18*X124</f>
        <v>0</v>
      </c>
      <c r="AA124" s="1"/>
      <c r="AB124" s="1"/>
      <c r="AC124" s="1"/>
      <c r="AD124" s="1"/>
      <c r="AE124" s="1"/>
      <c r="AF124" s="2"/>
      <c r="AG124" s="4">
        <f t="shared" si="37"/>
        <v>0</v>
      </c>
      <c r="AH124" s="4">
        <f t="shared" si="38"/>
        <v>48470.116666666661</v>
      </c>
      <c r="AI124" s="4"/>
      <c r="AJ124" s="2">
        <f t="shared" si="48"/>
        <v>48470.116666666661</v>
      </c>
    </row>
    <row r="125" spans="1:36" s="49" customFormat="1" ht="47.25" x14ac:dyDescent="0.2">
      <c r="B125" s="1">
        <v>108</v>
      </c>
      <c r="C125" s="9" t="s">
        <v>176</v>
      </c>
      <c r="D125" s="9" t="s">
        <v>195</v>
      </c>
      <c r="E125" s="1" t="s">
        <v>0</v>
      </c>
      <c r="F125" s="67" t="s">
        <v>398</v>
      </c>
      <c r="G125" s="67" t="s">
        <v>30</v>
      </c>
      <c r="H125" s="1" t="s">
        <v>396</v>
      </c>
      <c r="I125" s="1">
        <v>4.4000000000000004</v>
      </c>
      <c r="J125" s="1">
        <f>'мб 01.09.2020'!J125*1.25</f>
        <v>5.7125000000000004</v>
      </c>
      <c r="K125" s="1">
        <v>5.69</v>
      </c>
      <c r="L125" s="1">
        <v>17697</v>
      </c>
      <c r="M125" s="2">
        <f t="shared" si="40"/>
        <v>101094.1125</v>
      </c>
      <c r="N125" s="2">
        <f t="shared" si="41"/>
        <v>100695.93000000001</v>
      </c>
      <c r="O125" s="1">
        <v>1040</v>
      </c>
      <c r="P125" s="1">
        <v>240</v>
      </c>
      <c r="Q125" s="5">
        <f t="shared" si="42"/>
        <v>1280</v>
      </c>
      <c r="R125" s="3">
        <f t="shared" si="43"/>
        <v>1.4444444444444444</v>
      </c>
      <c r="S125" s="3">
        <f t="shared" si="44"/>
        <v>0.25</v>
      </c>
      <c r="T125" s="3">
        <f t="shared" si="29"/>
        <v>1.6944444444444444</v>
      </c>
      <c r="U125" s="2">
        <f t="shared" si="45"/>
        <v>146024.82916666666</v>
      </c>
      <c r="V125" s="2">
        <f t="shared" si="46"/>
        <v>25173.982500000002</v>
      </c>
      <c r="W125" s="2">
        <f t="shared" si="47"/>
        <v>171198.81166666668</v>
      </c>
      <c r="X125" s="4"/>
      <c r="Y125" s="1"/>
      <c r="Z125" s="2"/>
      <c r="AA125" s="1"/>
      <c r="AB125" s="1"/>
      <c r="AC125" s="1"/>
      <c r="AD125" s="1"/>
      <c r="AE125" s="1"/>
      <c r="AF125" s="2"/>
      <c r="AG125" s="4">
        <f t="shared" si="37"/>
        <v>0</v>
      </c>
      <c r="AH125" s="4">
        <f t="shared" si="38"/>
        <v>171198.81166666668</v>
      </c>
      <c r="AI125" s="4">
        <f t="shared" ref="AI125:AI139" si="49">W125*10%</f>
        <v>17119.88116666667</v>
      </c>
      <c r="AJ125" s="2">
        <f t="shared" si="48"/>
        <v>188318.69283333333</v>
      </c>
    </row>
    <row r="126" spans="1:36" s="49" customFormat="1" ht="31.5" x14ac:dyDescent="0.2">
      <c r="B126" s="77">
        <v>109</v>
      </c>
      <c r="C126" s="9" t="s">
        <v>32</v>
      </c>
      <c r="D126" s="9" t="s">
        <v>192</v>
      </c>
      <c r="E126" s="1" t="s">
        <v>0</v>
      </c>
      <c r="F126" s="67" t="s">
        <v>302</v>
      </c>
      <c r="G126" s="67"/>
      <c r="H126" s="1" t="s">
        <v>96</v>
      </c>
      <c r="I126" s="1">
        <v>5.31</v>
      </c>
      <c r="J126" s="1">
        <f>'мб 01.09.2020'!J126*1.25</f>
        <v>6.6374999999999993</v>
      </c>
      <c r="K126" s="1"/>
      <c r="L126" s="1">
        <v>17697</v>
      </c>
      <c r="M126" s="2">
        <f t="shared" si="40"/>
        <v>117463.83749999999</v>
      </c>
      <c r="N126" s="2">
        <f t="shared" si="41"/>
        <v>0</v>
      </c>
      <c r="O126" s="1">
        <v>102</v>
      </c>
      <c r="P126" s="1">
        <v>0</v>
      </c>
      <c r="Q126" s="5">
        <f t="shared" si="42"/>
        <v>102</v>
      </c>
      <c r="R126" s="3">
        <f t="shared" si="43"/>
        <v>0.14166666666666666</v>
      </c>
      <c r="S126" s="3">
        <f t="shared" si="44"/>
        <v>0</v>
      </c>
      <c r="T126" s="3">
        <f t="shared" si="29"/>
        <v>0.14166666666666666</v>
      </c>
      <c r="U126" s="2">
        <f t="shared" si="45"/>
        <v>16640.710312499999</v>
      </c>
      <c r="V126" s="2">
        <f t="shared" si="46"/>
        <v>0</v>
      </c>
      <c r="W126" s="2">
        <f t="shared" si="47"/>
        <v>16640.710312499999</v>
      </c>
      <c r="X126" s="4"/>
      <c r="Y126" s="1"/>
      <c r="Z126" s="2">
        <f>17697*Y126%/18*X126</f>
        <v>0</v>
      </c>
      <c r="AA126" s="1"/>
      <c r="AB126" s="1"/>
      <c r="AC126" s="1"/>
      <c r="AD126" s="1"/>
      <c r="AE126" s="1"/>
      <c r="AF126" s="2"/>
      <c r="AG126" s="4">
        <f t="shared" si="37"/>
        <v>0</v>
      </c>
      <c r="AH126" s="4">
        <f t="shared" si="38"/>
        <v>16640.710312499999</v>
      </c>
      <c r="AI126" s="4">
        <f t="shared" si="49"/>
        <v>1664.07103125</v>
      </c>
      <c r="AJ126" s="2">
        <f t="shared" si="48"/>
        <v>18304.781343750001</v>
      </c>
    </row>
    <row r="127" spans="1:36" s="49" customFormat="1" ht="31.5" x14ac:dyDescent="0.2">
      <c r="B127" s="1">
        <v>110</v>
      </c>
      <c r="C127" s="9" t="s">
        <v>28</v>
      </c>
      <c r="D127" s="9" t="s">
        <v>160</v>
      </c>
      <c r="E127" s="1" t="s">
        <v>0</v>
      </c>
      <c r="F127" s="67" t="s">
        <v>397</v>
      </c>
      <c r="G127" s="67" t="s">
        <v>26</v>
      </c>
      <c r="H127" s="1" t="s">
        <v>107</v>
      </c>
      <c r="I127" s="1"/>
      <c r="J127" s="1">
        <f>'мб 01.09.2020'!J127*1.25</f>
        <v>0</v>
      </c>
      <c r="K127" s="1">
        <v>5.2</v>
      </c>
      <c r="L127" s="1">
        <v>17697</v>
      </c>
      <c r="M127" s="2">
        <f t="shared" si="40"/>
        <v>0</v>
      </c>
      <c r="N127" s="2">
        <f t="shared" si="41"/>
        <v>92024.400000000009</v>
      </c>
      <c r="O127" s="1"/>
      <c r="P127" s="1">
        <v>444</v>
      </c>
      <c r="Q127" s="5">
        <f t="shared" si="42"/>
        <v>444</v>
      </c>
      <c r="R127" s="3">
        <f t="shared" si="43"/>
        <v>0</v>
      </c>
      <c r="S127" s="3">
        <f t="shared" si="44"/>
        <v>0.46250000000000002</v>
      </c>
      <c r="T127" s="3">
        <f t="shared" si="29"/>
        <v>0.46250000000000002</v>
      </c>
      <c r="U127" s="2">
        <f t="shared" si="45"/>
        <v>0</v>
      </c>
      <c r="V127" s="2">
        <f t="shared" si="46"/>
        <v>42561.285000000003</v>
      </c>
      <c r="W127" s="2">
        <f t="shared" si="47"/>
        <v>42561.285000000003</v>
      </c>
      <c r="X127" s="4"/>
      <c r="Y127" s="1"/>
      <c r="Z127" s="2">
        <f>17697*Y127%/18*X127</f>
        <v>0</v>
      </c>
      <c r="AA127" s="1"/>
      <c r="AB127" s="1"/>
      <c r="AC127" s="1"/>
      <c r="AD127" s="1"/>
      <c r="AE127" s="1"/>
      <c r="AF127" s="2"/>
      <c r="AG127" s="4">
        <f t="shared" si="37"/>
        <v>0</v>
      </c>
      <c r="AH127" s="4">
        <f t="shared" si="38"/>
        <v>42561.285000000003</v>
      </c>
      <c r="AI127" s="4">
        <f t="shared" si="49"/>
        <v>4256.1285000000007</v>
      </c>
      <c r="AJ127" s="2">
        <f t="shared" si="48"/>
        <v>46817.413500000002</v>
      </c>
    </row>
    <row r="128" spans="1:36" s="49" customFormat="1" x14ac:dyDescent="0.2">
      <c r="B128" s="77">
        <v>111</v>
      </c>
      <c r="C128" s="9" t="s">
        <v>28</v>
      </c>
      <c r="D128" s="9" t="s">
        <v>153</v>
      </c>
      <c r="E128" s="1" t="s">
        <v>0</v>
      </c>
      <c r="F128" s="67" t="s">
        <v>383</v>
      </c>
      <c r="G128" s="67" t="s">
        <v>30</v>
      </c>
      <c r="H128" s="1" t="s">
        <v>82</v>
      </c>
      <c r="I128" s="1"/>
      <c r="J128" s="1">
        <f>'мб 01.09.2020'!J128*1.25</f>
        <v>6.6374999999999993</v>
      </c>
      <c r="K128" s="1">
        <v>5.94</v>
      </c>
      <c r="L128" s="1">
        <v>17697</v>
      </c>
      <c r="M128" s="2">
        <f t="shared" si="40"/>
        <v>117463.83749999999</v>
      </c>
      <c r="N128" s="2">
        <f t="shared" si="41"/>
        <v>105120.18000000001</v>
      </c>
      <c r="O128" s="1"/>
      <c r="P128" s="1">
        <v>1208</v>
      </c>
      <c r="Q128" s="5">
        <f t="shared" si="42"/>
        <v>1208</v>
      </c>
      <c r="R128" s="3">
        <f t="shared" si="43"/>
        <v>0</v>
      </c>
      <c r="S128" s="3">
        <f t="shared" si="44"/>
        <v>1.2583333333333333</v>
      </c>
      <c r="T128" s="3">
        <f t="shared" ref="T128:T152" si="50">R128+S128</f>
        <v>1.2583333333333333</v>
      </c>
      <c r="U128" s="2">
        <f t="shared" si="45"/>
        <v>0</v>
      </c>
      <c r="V128" s="2">
        <f t="shared" si="46"/>
        <v>132276.22650000002</v>
      </c>
      <c r="W128" s="2">
        <f t="shared" si="47"/>
        <v>132276.22650000002</v>
      </c>
      <c r="X128" s="4"/>
      <c r="Y128" s="1"/>
      <c r="Z128" s="2"/>
      <c r="AA128" s="1"/>
      <c r="AB128" s="1"/>
      <c r="AC128" s="1"/>
      <c r="AD128" s="1"/>
      <c r="AE128" s="1"/>
      <c r="AF128" s="2"/>
      <c r="AG128" s="4">
        <f t="shared" si="37"/>
        <v>0</v>
      </c>
      <c r="AH128" s="4">
        <f t="shared" si="38"/>
        <v>132276.22650000002</v>
      </c>
      <c r="AI128" s="4">
        <f t="shared" si="49"/>
        <v>13227.622650000003</v>
      </c>
      <c r="AJ128" s="2">
        <f t="shared" si="48"/>
        <v>145503.84915000002</v>
      </c>
    </row>
    <row r="129" spans="2:39" s="49" customFormat="1" ht="31.5" x14ac:dyDescent="0.2">
      <c r="B129" s="1">
        <v>112</v>
      </c>
      <c r="C129" s="9" t="s">
        <v>178</v>
      </c>
      <c r="D129" s="9" t="s">
        <v>191</v>
      </c>
      <c r="E129" s="1" t="s">
        <v>0</v>
      </c>
      <c r="F129" s="67" t="s">
        <v>384</v>
      </c>
      <c r="G129" s="67"/>
      <c r="H129" s="1" t="s">
        <v>77</v>
      </c>
      <c r="I129" s="1">
        <v>5.31</v>
      </c>
      <c r="J129" s="1">
        <f>'мб 01.09.2020'!J129*1.25</f>
        <v>6.05</v>
      </c>
      <c r="K129" s="8"/>
      <c r="L129" s="1">
        <v>17697</v>
      </c>
      <c r="M129" s="2">
        <f t="shared" si="40"/>
        <v>107066.84999999999</v>
      </c>
      <c r="N129" s="2">
        <f t="shared" si="41"/>
        <v>0</v>
      </c>
      <c r="O129" s="1">
        <v>148</v>
      </c>
      <c r="P129" s="1"/>
      <c r="Q129" s="5">
        <f t="shared" si="42"/>
        <v>148</v>
      </c>
      <c r="R129" s="3">
        <f t="shared" si="43"/>
        <v>0.20555555555555555</v>
      </c>
      <c r="S129" s="3">
        <f t="shared" si="44"/>
        <v>0</v>
      </c>
      <c r="T129" s="3">
        <f t="shared" si="50"/>
        <v>0.20555555555555555</v>
      </c>
      <c r="U129" s="2">
        <f t="shared" si="45"/>
        <v>22008.185833333333</v>
      </c>
      <c r="V129" s="2">
        <f t="shared" si="46"/>
        <v>0</v>
      </c>
      <c r="W129" s="2">
        <f t="shared" si="47"/>
        <v>22008.185833333333</v>
      </c>
      <c r="X129" s="4"/>
      <c r="Y129" s="1"/>
      <c r="Z129" s="2"/>
      <c r="AA129" s="1"/>
      <c r="AB129" s="1">
        <v>50</v>
      </c>
      <c r="AC129" s="2">
        <v>8849</v>
      </c>
      <c r="AD129" s="1"/>
      <c r="AE129" s="1"/>
      <c r="AF129" s="2"/>
      <c r="AG129" s="4">
        <f t="shared" si="37"/>
        <v>8849</v>
      </c>
      <c r="AH129" s="4">
        <f t="shared" si="38"/>
        <v>30857.185833333333</v>
      </c>
      <c r="AI129" s="4">
        <f t="shared" si="49"/>
        <v>2200.8185833333332</v>
      </c>
      <c r="AJ129" s="2">
        <f t="shared" si="48"/>
        <v>33058.004416666663</v>
      </c>
    </row>
    <row r="130" spans="2:39" s="49" customFormat="1" ht="31.5" x14ac:dyDescent="0.2">
      <c r="B130" s="77">
        <v>113</v>
      </c>
      <c r="C130" s="9" t="s">
        <v>31</v>
      </c>
      <c r="D130" s="9" t="s">
        <v>161</v>
      </c>
      <c r="E130" s="1" t="s">
        <v>0</v>
      </c>
      <c r="F130" s="67" t="s">
        <v>303</v>
      </c>
      <c r="G130" s="67"/>
      <c r="H130" s="1" t="s">
        <v>77</v>
      </c>
      <c r="I130" s="1">
        <v>5.31</v>
      </c>
      <c r="J130" s="1">
        <f>'мб 01.09.2020'!J130*1.25</f>
        <v>6.6374999999999993</v>
      </c>
      <c r="K130" s="1"/>
      <c r="L130" s="1">
        <v>17697</v>
      </c>
      <c r="M130" s="2">
        <f t="shared" si="40"/>
        <v>117463.83749999999</v>
      </c>
      <c r="N130" s="2">
        <f t="shared" si="41"/>
        <v>0</v>
      </c>
      <c r="O130" s="1">
        <v>680</v>
      </c>
      <c r="P130" s="1"/>
      <c r="Q130" s="5">
        <f t="shared" si="42"/>
        <v>680</v>
      </c>
      <c r="R130" s="3">
        <f t="shared" si="43"/>
        <v>0.94444444444444442</v>
      </c>
      <c r="S130" s="3">
        <f t="shared" si="44"/>
        <v>0</v>
      </c>
      <c r="T130" s="3">
        <f t="shared" si="50"/>
        <v>0.94444444444444442</v>
      </c>
      <c r="U130" s="2">
        <f t="shared" si="45"/>
        <v>110938.06874999999</v>
      </c>
      <c r="V130" s="2">
        <f t="shared" si="46"/>
        <v>0</v>
      </c>
      <c r="W130" s="2">
        <f t="shared" si="47"/>
        <v>110938.06874999999</v>
      </c>
      <c r="X130" s="4"/>
      <c r="Y130" s="1"/>
      <c r="Z130" s="2"/>
      <c r="AA130" s="1"/>
      <c r="AB130" s="1"/>
      <c r="AC130" s="1"/>
      <c r="AD130" s="1"/>
      <c r="AE130" s="1"/>
      <c r="AF130" s="2"/>
      <c r="AG130" s="4">
        <f t="shared" si="37"/>
        <v>0</v>
      </c>
      <c r="AH130" s="4">
        <f t="shared" si="38"/>
        <v>110938.06874999999</v>
      </c>
      <c r="AI130" s="4">
        <f t="shared" si="49"/>
        <v>11093.806875</v>
      </c>
      <c r="AJ130" s="2">
        <f t="shared" si="48"/>
        <v>122031.87562499999</v>
      </c>
    </row>
    <row r="131" spans="2:39" s="49" customFormat="1" ht="47.25" x14ac:dyDescent="0.2">
      <c r="B131" s="1">
        <v>114</v>
      </c>
      <c r="C131" s="9" t="s">
        <v>69</v>
      </c>
      <c r="D131" s="9" t="s">
        <v>208</v>
      </c>
      <c r="E131" s="1" t="s">
        <v>0</v>
      </c>
      <c r="F131" s="67" t="s">
        <v>304</v>
      </c>
      <c r="G131" s="67"/>
      <c r="H131" s="1" t="s">
        <v>77</v>
      </c>
      <c r="I131" s="1">
        <v>5.31</v>
      </c>
      <c r="J131" s="1">
        <f>'мб 01.09.2020'!J131*1.25</f>
        <v>6.6374999999999993</v>
      </c>
      <c r="K131" s="1"/>
      <c r="L131" s="1">
        <v>17697</v>
      </c>
      <c r="M131" s="2">
        <f t="shared" si="40"/>
        <v>117463.83749999999</v>
      </c>
      <c r="N131" s="2">
        <f t="shared" si="41"/>
        <v>0</v>
      </c>
      <c r="O131" s="1">
        <v>1032</v>
      </c>
      <c r="P131" s="1"/>
      <c r="Q131" s="5">
        <f t="shared" si="42"/>
        <v>1032</v>
      </c>
      <c r="R131" s="3">
        <f t="shared" si="43"/>
        <v>1.4333333333333333</v>
      </c>
      <c r="S131" s="3">
        <f t="shared" si="44"/>
        <v>0</v>
      </c>
      <c r="T131" s="3">
        <f t="shared" si="50"/>
        <v>1.4333333333333333</v>
      </c>
      <c r="U131" s="2">
        <f t="shared" si="45"/>
        <v>168364.83374999999</v>
      </c>
      <c r="V131" s="2">
        <f t="shared" si="46"/>
        <v>0</v>
      </c>
      <c r="W131" s="2">
        <f t="shared" si="47"/>
        <v>168364.83374999999</v>
      </c>
      <c r="X131" s="4"/>
      <c r="Y131" s="1"/>
      <c r="Z131" s="2">
        <f>17697*Y131%/18*X131</f>
        <v>0</v>
      </c>
      <c r="AA131" s="1"/>
      <c r="AB131" s="1"/>
      <c r="AC131" s="2"/>
      <c r="AD131" s="1"/>
      <c r="AE131" s="1"/>
      <c r="AF131" s="2"/>
      <c r="AG131" s="4">
        <f t="shared" si="37"/>
        <v>0</v>
      </c>
      <c r="AH131" s="4">
        <f t="shared" si="38"/>
        <v>168364.83374999999</v>
      </c>
      <c r="AI131" s="4">
        <f t="shared" si="49"/>
        <v>16836.483375</v>
      </c>
      <c r="AJ131" s="2">
        <f t="shared" si="48"/>
        <v>185201.317125</v>
      </c>
    </row>
    <row r="132" spans="2:39" s="49" customFormat="1" ht="31.5" x14ac:dyDescent="0.2">
      <c r="B132" s="77">
        <v>115</v>
      </c>
      <c r="C132" s="9" t="s">
        <v>38</v>
      </c>
      <c r="D132" s="9" t="s">
        <v>209</v>
      </c>
      <c r="E132" s="1" t="s">
        <v>0</v>
      </c>
      <c r="F132" s="67" t="s">
        <v>305</v>
      </c>
      <c r="G132" s="67"/>
      <c r="H132" s="1" t="s">
        <v>77</v>
      </c>
      <c r="I132" s="1">
        <v>5.21</v>
      </c>
      <c r="J132" s="1">
        <f>'мб 01.09.2020'!J132*1.25</f>
        <v>6.5125000000000002</v>
      </c>
      <c r="K132" s="1"/>
      <c r="L132" s="1">
        <v>17697</v>
      </c>
      <c r="M132" s="2">
        <f t="shared" si="40"/>
        <v>115251.71250000001</v>
      </c>
      <c r="N132" s="2">
        <f t="shared" si="41"/>
        <v>0</v>
      </c>
      <c r="O132" s="1">
        <v>348</v>
      </c>
      <c r="P132" s="1"/>
      <c r="Q132" s="5">
        <f t="shared" si="42"/>
        <v>348</v>
      </c>
      <c r="R132" s="3">
        <f t="shared" si="43"/>
        <v>0.48333333333333334</v>
      </c>
      <c r="S132" s="3">
        <f t="shared" si="44"/>
        <v>0</v>
      </c>
      <c r="T132" s="3">
        <f t="shared" si="50"/>
        <v>0.48333333333333334</v>
      </c>
      <c r="U132" s="2">
        <f t="shared" si="45"/>
        <v>55704.994375000009</v>
      </c>
      <c r="V132" s="2">
        <f t="shared" si="46"/>
        <v>0</v>
      </c>
      <c r="W132" s="2">
        <f t="shared" si="47"/>
        <v>55704.994375000009</v>
      </c>
      <c r="X132" s="4"/>
      <c r="Y132" s="1"/>
      <c r="Z132" s="2">
        <f>17697*Y132%/18*X132</f>
        <v>0</v>
      </c>
      <c r="AA132" s="1"/>
      <c r="AB132" s="1"/>
      <c r="AC132" s="1"/>
      <c r="AD132" s="1"/>
      <c r="AE132" s="1"/>
      <c r="AF132" s="2"/>
      <c r="AG132" s="4">
        <f t="shared" si="37"/>
        <v>0</v>
      </c>
      <c r="AH132" s="4">
        <f t="shared" si="38"/>
        <v>55704.994375000009</v>
      </c>
      <c r="AI132" s="4">
        <f t="shared" si="49"/>
        <v>5570.4994375000015</v>
      </c>
      <c r="AJ132" s="2">
        <f t="shared" si="48"/>
        <v>61275.493812500012</v>
      </c>
    </row>
    <row r="133" spans="2:39" s="53" customFormat="1" ht="47.25" x14ac:dyDescent="0.2">
      <c r="B133" s="1">
        <v>116</v>
      </c>
      <c r="C133" s="9" t="s">
        <v>66</v>
      </c>
      <c r="D133" s="9" t="s">
        <v>162</v>
      </c>
      <c r="E133" s="1" t="s">
        <v>0</v>
      </c>
      <c r="F133" s="67" t="s">
        <v>302</v>
      </c>
      <c r="G133" s="67"/>
      <c r="H133" s="1" t="s">
        <v>77</v>
      </c>
      <c r="I133" s="1">
        <v>5.31</v>
      </c>
      <c r="J133" s="1">
        <f>'мб 01.09.2020'!J133*1.25</f>
        <v>6.6374999999999993</v>
      </c>
      <c r="K133" s="1"/>
      <c r="L133" s="1">
        <v>17697</v>
      </c>
      <c r="M133" s="2">
        <f t="shared" si="40"/>
        <v>117463.83749999999</v>
      </c>
      <c r="N133" s="2">
        <f t="shared" si="41"/>
        <v>0</v>
      </c>
      <c r="O133" s="1">
        <v>1358</v>
      </c>
      <c r="P133" s="1"/>
      <c r="Q133" s="5">
        <f t="shared" si="42"/>
        <v>1358</v>
      </c>
      <c r="R133" s="3">
        <f t="shared" si="43"/>
        <v>1.8861111111111111</v>
      </c>
      <c r="S133" s="3">
        <f t="shared" si="44"/>
        <v>0</v>
      </c>
      <c r="T133" s="3">
        <f t="shared" si="50"/>
        <v>1.8861111111111111</v>
      </c>
      <c r="U133" s="2">
        <f t="shared" si="45"/>
        <v>221549.8490625</v>
      </c>
      <c r="V133" s="2">
        <f t="shared" si="46"/>
        <v>0</v>
      </c>
      <c r="W133" s="2">
        <f t="shared" si="47"/>
        <v>221549.8490625</v>
      </c>
      <c r="X133" s="4"/>
      <c r="Y133" s="1"/>
      <c r="Z133" s="2"/>
      <c r="AA133" s="1"/>
      <c r="AB133" s="1"/>
      <c r="AC133" s="1"/>
      <c r="AD133" s="1"/>
      <c r="AE133" s="1"/>
      <c r="AF133" s="2"/>
      <c r="AG133" s="4">
        <f t="shared" si="37"/>
        <v>0</v>
      </c>
      <c r="AH133" s="4">
        <f t="shared" si="38"/>
        <v>221549.8490625</v>
      </c>
      <c r="AI133" s="4">
        <f t="shared" si="49"/>
        <v>22154.98490625</v>
      </c>
      <c r="AJ133" s="2">
        <f t="shared" si="48"/>
        <v>243704.83396875</v>
      </c>
      <c r="AK133" s="49"/>
      <c r="AL133" s="49"/>
      <c r="AM133" s="49"/>
    </row>
    <row r="134" spans="2:39" s="49" customFormat="1" ht="31.5" x14ac:dyDescent="0.2">
      <c r="B134" s="77">
        <v>117</v>
      </c>
      <c r="C134" s="9" t="s">
        <v>32</v>
      </c>
      <c r="D134" s="9" t="s">
        <v>163</v>
      </c>
      <c r="E134" s="1" t="s">
        <v>0</v>
      </c>
      <c r="F134" s="67" t="s">
        <v>385</v>
      </c>
      <c r="G134" s="67"/>
      <c r="H134" s="1" t="s">
        <v>77</v>
      </c>
      <c r="I134" s="1">
        <v>5.31</v>
      </c>
      <c r="J134" s="1">
        <f>'мб 01.09.2020'!J134*1.25</f>
        <v>6.6374999999999993</v>
      </c>
      <c r="K134" s="1"/>
      <c r="L134" s="1">
        <v>17697</v>
      </c>
      <c r="M134" s="2">
        <f t="shared" si="40"/>
        <v>117463.83749999999</v>
      </c>
      <c r="N134" s="2">
        <f t="shared" si="41"/>
        <v>0</v>
      </c>
      <c r="O134" s="1">
        <v>1224</v>
      </c>
      <c r="P134" s="1"/>
      <c r="Q134" s="5">
        <f t="shared" si="42"/>
        <v>1224</v>
      </c>
      <c r="R134" s="3">
        <f t="shared" si="43"/>
        <v>1.7</v>
      </c>
      <c r="S134" s="3">
        <f t="shared" si="44"/>
        <v>0</v>
      </c>
      <c r="T134" s="3">
        <f t="shared" si="50"/>
        <v>1.7</v>
      </c>
      <c r="U134" s="2">
        <f t="shared" si="45"/>
        <v>199688.52374999999</v>
      </c>
      <c r="V134" s="2">
        <f t="shared" si="46"/>
        <v>0</v>
      </c>
      <c r="W134" s="2">
        <f t="shared" si="47"/>
        <v>199688.52374999999</v>
      </c>
      <c r="X134" s="4"/>
      <c r="Y134" s="1"/>
      <c r="Z134" s="2">
        <f>17697*Y134%/18*X134</f>
        <v>0</v>
      </c>
      <c r="AA134" s="1"/>
      <c r="AB134" s="1"/>
      <c r="AC134" s="1"/>
      <c r="AD134" s="1"/>
      <c r="AE134" s="1"/>
      <c r="AF134" s="2"/>
      <c r="AG134" s="4">
        <f t="shared" si="37"/>
        <v>0</v>
      </c>
      <c r="AH134" s="4">
        <f t="shared" si="38"/>
        <v>199688.52374999999</v>
      </c>
      <c r="AI134" s="4">
        <f t="shared" si="49"/>
        <v>19968.852375000002</v>
      </c>
      <c r="AJ134" s="2">
        <f t="shared" si="48"/>
        <v>219657.37612500001</v>
      </c>
    </row>
    <row r="135" spans="2:39" s="49" customFormat="1" ht="47.25" x14ac:dyDescent="0.2">
      <c r="B135" s="1">
        <v>118</v>
      </c>
      <c r="C135" s="9" t="s">
        <v>66</v>
      </c>
      <c r="D135" s="9" t="s">
        <v>245</v>
      </c>
      <c r="E135" s="1" t="s">
        <v>0</v>
      </c>
      <c r="F135" s="67" t="s">
        <v>260</v>
      </c>
      <c r="G135" s="67"/>
      <c r="H135" s="1" t="s">
        <v>77</v>
      </c>
      <c r="I135" s="1">
        <v>5.21</v>
      </c>
      <c r="J135" s="1">
        <f>'мб 01.09.2020'!J135*1.25</f>
        <v>6.6374999999999993</v>
      </c>
      <c r="K135" s="1"/>
      <c r="L135" s="1">
        <v>17697</v>
      </c>
      <c r="M135" s="2">
        <f t="shared" si="40"/>
        <v>117463.83749999999</v>
      </c>
      <c r="N135" s="2">
        <f t="shared" si="41"/>
        <v>0</v>
      </c>
      <c r="O135" s="1">
        <v>1177</v>
      </c>
      <c r="P135" s="1"/>
      <c r="Q135" s="5">
        <f t="shared" si="42"/>
        <v>1177</v>
      </c>
      <c r="R135" s="3">
        <f t="shared" si="43"/>
        <v>1.6347222222222222</v>
      </c>
      <c r="S135" s="3">
        <f t="shared" si="44"/>
        <v>0</v>
      </c>
      <c r="T135" s="3">
        <f t="shared" si="50"/>
        <v>1.6347222222222222</v>
      </c>
      <c r="U135" s="2">
        <f t="shared" si="45"/>
        <v>192020.74546874998</v>
      </c>
      <c r="V135" s="2">
        <f t="shared" si="46"/>
        <v>0</v>
      </c>
      <c r="W135" s="2">
        <f t="shared" si="47"/>
        <v>192020.74546874998</v>
      </c>
      <c r="X135" s="4"/>
      <c r="Y135" s="1"/>
      <c r="Z135" s="2">
        <f>17697*Y135%/18*X135</f>
        <v>0</v>
      </c>
      <c r="AA135" s="1"/>
      <c r="AB135" s="1"/>
      <c r="AC135" s="1"/>
      <c r="AD135" s="1"/>
      <c r="AE135" s="1"/>
      <c r="AF135" s="2"/>
      <c r="AG135" s="4">
        <f t="shared" si="37"/>
        <v>0</v>
      </c>
      <c r="AH135" s="4">
        <f t="shared" si="38"/>
        <v>192020.74546874998</v>
      </c>
      <c r="AI135" s="4">
        <f t="shared" si="49"/>
        <v>19202.074546874999</v>
      </c>
      <c r="AJ135" s="2">
        <f t="shared" si="48"/>
        <v>211222.82001562498</v>
      </c>
    </row>
    <row r="136" spans="2:39" s="49" customFormat="1" ht="31.5" x14ac:dyDescent="0.2">
      <c r="B136" s="77">
        <v>119</v>
      </c>
      <c r="C136" s="9" t="s">
        <v>49</v>
      </c>
      <c r="D136" s="9" t="s">
        <v>210</v>
      </c>
      <c r="E136" s="1" t="s">
        <v>0</v>
      </c>
      <c r="F136" s="67" t="s">
        <v>306</v>
      </c>
      <c r="G136" s="67"/>
      <c r="H136" s="1" t="s">
        <v>77</v>
      </c>
      <c r="I136" s="1">
        <v>5.31</v>
      </c>
      <c r="J136" s="1">
        <f>'мб 01.09.2020'!J136*1.25</f>
        <v>6.6374999999999993</v>
      </c>
      <c r="K136" s="1"/>
      <c r="L136" s="1">
        <v>17697</v>
      </c>
      <c r="M136" s="2">
        <f t="shared" si="40"/>
        <v>117463.83749999999</v>
      </c>
      <c r="N136" s="2">
        <f t="shared" si="41"/>
        <v>0</v>
      </c>
      <c r="O136" s="1">
        <v>824</v>
      </c>
      <c r="P136" s="1"/>
      <c r="Q136" s="5">
        <f t="shared" si="42"/>
        <v>824</v>
      </c>
      <c r="R136" s="3">
        <f t="shared" si="43"/>
        <v>1.1444444444444444</v>
      </c>
      <c r="S136" s="3">
        <f t="shared" si="44"/>
        <v>0</v>
      </c>
      <c r="T136" s="3">
        <f t="shared" si="50"/>
        <v>1.1444444444444444</v>
      </c>
      <c r="U136" s="2">
        <f t="shared" si="45"/>
        <v>134430.83624999999</v>
      </c>
      <c r="V136" s="2">
        <f t="shared" si="46"/>
        <v>0</v>
      </c>
      <c r="W136" s="2">
        <f t="shared" si="47"/>
        <v>134430.83624999999</v>
      </c>
      <c r="X136" s="4"/>
      <c r="Y136" s="1"/>
      <c r="Z136" s="2">
        <f>17697*Y136%/18*X136</f>
        <v>0</v>
      </c>
      <c r="AA136" s="1"/>
      <c r="AB136" s="1"/>
      <c r="AC136" s="1"/>
      <c r="AD136" s="1"/>
      <c r="AE136" s="1"/>
      <c r="AF136" s="2"/>
      <c r="AG136" s="4">
        <f t="shared" si="37"/>
        <v>0</v>
      </c>
      <c r="AH136" s="4">
        <f t="shared" si="38"/>
        <v>134430.83624999999</v>
      </c>
      <c r="AI136" s="4">
        <f t="shared" si="49"/>
        <v>13443.083624999999</v>
      </c>
      <c r="AJ136" s="2">
        <f t="shared" si="48"/>
        <v>147873.91987499999</v>
      </c>
    </row>
    <row r="137" spans="2:39" s="49" customFormat="1" ht="47.25" x14ac:dyDescent="0.2">
      <c r="B137" s="1">
        <v>120</v>
      </c>
      <c r="C137" s="9" t="s">
        <v>28</v>
      </c>
      <c r="D137" s="9" t="s">
        <v>243</v>
      </c>
      <c r="E137" s="1" t="s">
        <v>0</v>
      </c>
      <c r="F137" s="67" t="s">
        <v>307</v>
      </c>
      <c r="G137" s="67" t="s">
        <v>30</v>
      </c>
      <c r="H137" s="1" t="s">
        <v>320</v>
      </c>
      <c r="I137" s="1"/>
      <c r="J137" s="1">
        <f>'мб 01.09.2020'!J137*1.25</f>
        <v>0</v>
      </c>
      <c r="K137" s="1">
        <v>5.86</v>
      </c>
      <c r="L137" s="1">
        <v>17697</v>
      </c>
      <c r="M137" s="2">
        <f t="shared" si="40"/>
        <v>0</v>
      </c>
      <c r="N137" s="2">
        <f t="shared" si="41"/>
        <v>103704.42000000001</v>
      </c>
      <c r="O137" s="1"/>
      <c r="P137" s="1">
        <v>1684</v>
      </c>
      <c r="Q137" s="5">
        <f t="shared" si="42"/>
        <v>1684</v>
      </c>
      <c r="R137" s="3">
        <f t="shared" si="43"/>
        <v>0</v>
      </c>
      <c r="S137" s="3">
        <f t="shared" si="44"/>
        <v>1.7541666666666667</v>
      </c>
      <c r="T137" s="3">
        <f t="shared" si="50"/>
        <v>1.7541666666666667</v>
      </c>
      <c r="U137" s="2">
        <f t="shared" si="45"/>
        <v>0</v>
      </c>
      <c r="V137" s="2">
        <f t="shared" si="46"/>
        <v>181914.83675000002</v>
      </c>
      <c r="W137" s="2">
        <f t="shared" si="47"/>
        <v>181914.83675000002</v>
      </c>
      <c r="X137" s="4"/>
      <c r="Y137" s="1"/>
      <c r="Z137" s="2">
        <f>17697*Y137%/18*X137</f>
        <v>0</v>
      </c>
      <c r="AA137" s="1"/>
      <c r="AB137" s="1"/>
      <c r="AC137" s="1"/>
      <c r="AD137" s="1"/>
      <c r="AE137" s="1"/>
      <c r="AF137" s="2"/>
      <c r="AG137" s="4">
        <f t="shared" si="37"/>
        <v>0</v>
      </c>
      <c r="AH137" s="4">
        <f t="shared" si="38"/>
        <v>181914.83675000002</v>
      </c>
      <c r="AI137" s="4">
        <f t="shared" si="49"/>
        <v>18191.483675000003</v>
      </c>
      <c r="AJ137" s="2">
        <f t="shared" si="48"/>
        <v>200106.32042500001</v>
      </c>
    </row>
    <row r="138" spans="2:39" s="49" customFormat="1" ht="47.25" x14ac:dyDescent="0.2">
      <c r="B138" s="77">
        <v>121</v>
      </c>
      <c r="C138" s="9" t="s">
        <v>28</v>
      </c>
      <c r="D138" s="9" t="s">
        <v>154</v>
      </c>
      <c r="E138" s="1" t="s">
        <v>0</v>
      </c>
      <c r="F138" s="67" t="s">
        <v>308</v>
      </c>
      <c r="G138" s="67" t="s">
        <v>110</v>
      </c>
      <c r="H138" s="1" t="s">
        <v>80</v>
      </c>
      <c r="I138" s="1"/>
      <c r="J138" s="1">
        <f>'мб 01.09.2020'!J138*1.25</f>
        <v>0</v>
      </c>
      <c r="K138" s="1">
        <v>5.24</v>
      </c>
      <c r="L138" s="1">
        <v>17697</v>
      </c>
      <c r="M138" s="2">
        <f t="shared" si="40"/>
        <v>0</v>
      </c>
      <c r="N138" s="2">
        <f t="shared" si="41"/>
        <v>92732.28</v>
      </c>
      <c r="O138" s="1"/>
      <c r="P138" s="1">
        <v>1234</v>
      </c>
      <c r="Q138" s="5">
        <f t="shared" si="42"/>
        <v>1234</v>
      </c>
      <c r="R138" s="3">
        <f t="shared" si="43"/>
        <v>0</v>
      </c>
      <c r="S138" s="3">
        <f t="shared" si="44"/>
        <v>1.2854166666666667</v>
      </c>
      <c r="T138" s="3">
        <f t="shared" si="50"/>
        <v>1.2854166666666667</v>
      </c>
      <c r="U138" s="2">
        <f t="shared" si="45"/>
        <v>0</v>
      </c>
      <c r="V138" s="2">
        <f t="shared" si="46"/>
        <v>119199.61825</v>
      </c>
      <c r="W138" s="2">
        <f t="shared" si="47"/>
        <v>119199.61825</v>
      </c>
      <c r="X138" s="4"/>
      <c r="Y138" s="1"/>
      <c r="Z138" s="2">
        <f>17697*Y138%/18*X138</f>
        <v>0</v>
      </c>
      <c r="AA138" s="1"/>
      <c r="AB138" s="1"/>
      <c r="AC138" s="1"/>
      <c r="AD138" s="1"/>
      <c r="AE138" s="1"/>
      <c r="AF138" s="2"/>
      <c r="AG138" s="4">
        <f t="shared" si="37"/>
        <v>0</v>
      </c>
      <c r="AH138" s="4">
        <f t="shared" si="38"/>
        <v>119199.61825</v>
      </c>
      <c r="AI138" s="4">
        <f t="shared" si="49"/>
        <v>11919.961825</v>
      </c>
      <c r="AJ138" s="2">
        <f t="shared" si="48"/>
        <v>131119.58007500001</v>
      </c>
    </row>
    <row r="139" spans="2:39" s="49" customFormat="1" ht="47.25" x14ac:dyDescent="0.25">
      <c r="B139" s="1">
        <v>122</v>
      </c>
      <c r="C139" s="9" t="s">
        <v>70</v>
      </c>
      <c r="D139" s="9" t="s">
        <v>244</v>
      </c>
      <c r="E139" s="1" t="s">
        <v>0</v>
      </c>
      <c r="F139" s="87" t="s">
        <v>310</v>
      </c>
      <c r="G139" s="67"/>
      <c r="H139" s="1" t="s">
        <v>77</v>
      </c>
      <c r="I139" s="1">
        <v>4.93</v>
      </c>
      <c r="J139" s="1">
        <f>'мб 01.09.2020'!J139*1.25</f>
        <v>6.5125000000000002</v>
      </c>
      <c r="K139" s="1"/>
      <c r="L139" s="1">
        <v>17697</v>
      </c>
      <c r="M139" s="2">
        <f t="shared" si="40"/>
        <v>115251.71250000001</v>
      </c>
      <c r="N139" s="2">
        <f t="shared" si="41"/>
        <v>0</v>
      </c>
      <c r="O139" s="1">
        <v>148</v>
      </c>
      <c r="P139" s="1"/>
      <c r="Q139" s="5">
        <f t="shared" si="42"/>
        <v>148</v>
      </c>
      <c r="R139" s="3">
        <f t="shared" si="43"/>
        <v>0.20555555555555555</v>
      </c>
      <c r="S139" s="3">
        <f t="shared" si="44"/>
        <v>0</v>
      </c>
      <c r="T139" s="3">
        <f t="shared" si="50"/>
        <v>0.20555555555555555</v>
      </c>
      <c r="U139" s="2">
        <f t="shared" si="45"/>
        <v>23690.62979166667</v>
      </c>
      <c r="V139" s="2">
        <f t="shared" si="46"/>
        <v>0</v>
      </c>
      <c r="W139" s="2">
        <f t="shared" si="47"/>
        <v>23690.62979166667</v>
      </c>
      <c r="X139" s="4"/>
      <c r="Y139" s="1"/>
      <c r="Z139" s="2"/>
      <c r="AA139" s="1"/>
      <c r="AB139" s="1"/>
      <c r="AC139" s="1"/>
      <c r="AD139" s="1"/>
      <c r="AE139" s="1"/>
      <c r="AF139" s="2"/>
      <c r="AG139" s="4">
        <f t="shared" si="37"/>
        <v>0</v>
      </c>
      <c r="AH139" s="4">
        <f t="shared" si="38"/>
        <v>23690.62979166667</v>
      </c>
      <c r="AI139" s="4">
        <f t="shared" si="49"/>
        <v>2369.062979166667</v>
      </c>
      <c r="AJ139" s="2">
        <f t="shared" si="48"/>
        <v>26059.692770833339</v>
      </c>
    </row>
    <row r="140" spans="2:39" s="49" customFormat="1" ht="31.5" customHeight="1" x14ac:dyDescent="0.25">
      <c r="B140" s="77">
        <v>123</v>
      </c>
      <c r="C140" s="9" t="s">
        <v>61</v>
      </c>
      <c r="D140" s="9" t="s">
        <v>164</v>
      </c>
      <c r="E140" s="1" t="s">
        <v>0</v>
      </c>
      <c r="F140" s="87" t="s">
        <v>311</v>
      </c>
      <c r="G140" s="67"/>
      <c r="H140" s="1" t="s">
        <v>77</v>
      </c>
      <c r="I140" s="1">
        <v>5.12</v>
      </c>
      <c r="J140" s="1">
        <f>'мб 01.09.2020'!J140*1.25</f>
        <v>6.2875000000000005</v>
      </c>
      <c r="K140" s="1"/>
      <c r="L140" s="1">
        <v>17697</v>
      </c>
      <c r="M140" s="2">
        <f t="shared" si="40"/>
        <v>111269.88750000001</v>
      </c>
      <c r="N140" s="2">
        <f t="shared" si="41"/>
        <v>0</v>
      </c>
      <c r="O140" s="1">
        <v>102</v>
      </c>
      <c r="P140" s="1"/>
      <c r="Q140" s="5">
        <f t="shared" si="42"/>
        <v>102</v>
      </c>
      <c r="R140" s="3">
        <f t="shared" si="43"/>
        <v>0.14166666666666666</v>
      </c>
      <c r="S140" s="3">
        <f t="shared" si="44"/>
        <v>0</v>
      </c>
      <c r="T140" s="3">
        <f t="shared" si="50"/>
        <v>0.14166666666666666</v>
      </c>
      <c r="U140" s="2">
        <f t="shared" si="45"/>
        <v>15763.234062500002</v>
      </c>
      <c r="V140" s="2">
        <f t="shared" si="46"/>
        <v>0</v>
      </c>
      <c r="W140" s="2">
        <f t="shared" si="47"/>
        <v>15763.234062500002</v>
      </c>
      <c r="X140" s="4"/>
      <c r="Y140" s="1"/>
      <c r="Z140" s="2"/>
      <c r="AA140" s="1"/>
      <c r="AB140" s="1">
        <v>50</v>
      </c>
      <c r="AC140" s="2">
        <f>17697*AB140/100</f>
        <v>8848.5</v>
      </c>
      <c r="AD140" s="1"/>
      <c r="AE140" s="1"/>
      <c r="AF140" s="2"/>
      <c r="AG140" s="4">
        <f t="shared" si="37"/>
        <v>8848.5</v>
      </c>
      <c r="AH140" s="4">
        <f t="shared" si="38"/>
        <v>24611.7340625</v>
      </c>
      <c r="AI140" s="4"/>
      <c r="AJ140" s="2">
        <f t="shared" si="48"/>
        <v>24611.7340625</v>
      </c>
    </row>
    <row r="141" spans="2:39" s="49" customFormat="1" ht="38.25" customHeight="1" x14ac:dyDescent="0.2">
      <c r="B141" s="1">
        <v>124</v>
      </c>
      <c r="C141" s="9" t="s">
        <v>88</v>
      </c>
      <c r="D141" s="9" t="s">
        <v>166</v>
      </c>
      <c r="E141" s="1" t="s">
        <v>0</v>
      </c>
      <c r="F141" s="67" t="s">
        <v>386</v>
      </c>
      <c r="G141" s="67"/>
      <c r="H141" s="1" t="s">
        <v>96</v>
      </c>
      <c r="I141" s="1">
        <v>5.03</v>
      </c>
      <c r="J141" s="1">
        <f>'мб 01.09.2020'!J141*1.25</f>
        <v>6.1624999999999996</v>
      </c>
      <c r="K141" s="1"/>
      <c r="L141" s="1">
        <v>17697</v>
      </c>
      <c r="M141" s="2">
        <f t="shared" si="40"/>
        <v>109057.7625</v>
      </c>
      <c r="N141" s="2">
        <f t="shared" si="41"/>
        <v>0</v>
      </c>
      <c r="O141" s="1">
        <v>544</v>
      </c>
      <c r="P141" s="1"/>
      <c r="Q141" s="5">
        <f t="shared" si="42"/>
        <v>544</v>
      </c>
      <c r="R141" s="3">
        <f t="shared" si="43"/>
        <v>0.75555555555555554</v>
      </c>
      <c r="S141" s="3">
        <f t="shared" si="44"/>
        <v>0</v>
      </c>
      <c r="T141" s="3">
        <f t="shared" si="50"/>
        <v>0.75555555555555554</v>
      </c>
      <c r="U141" s="2">
        <f t="shared" si="45"/>
        <v>82399.198333333334</v>
      </c>
      <c r="V141" s="2">
        <f t="shared" si="46"/>
        <v>0</v>
      </c>
      <c r="W141" s="2">
        <f t="shared" si="47"/>
        <v>82399.198333333334</v>
      </c>
      <c r="X141" s="4"/>
      <c r="Y141" s="1"/>
      <c r="Z141" s="2"/>
      <c r="AA141" s="1"/>
      <c r="AB141" s="1"/>
      <c r="AC141" s="2"/>
      <c r="AD141" s="1"/>
      <c r="AE141" s="1"/>
      <c r="AF141" s="2"/>
      <c r="AG141" s="4">
        <f t="shared" si="37"/>
        <v>0</v>
      </c>
      <c r="AH141" s="4">
        <f t="shared" si="38"/>
        <v>82399.198333333334</v>
      </c>
      <c r="AI141" s="4">
        <f t="shared" ref="AI141:AI152" si="51">W141*10%</f>
        <v>8239.9198333333334</v>
      </c>
      <c r="AJ141" s="2">
        <f t="shared" si="48"/>
        <v>90639.118166666667</v>
      </c>
    </row>
    <row r="142" spans="2:39" s="49" customFormat="1" ht="47.25" x14ac:dyDescent="0.25">
      <c r="B142" s="77">
        <v>125</v>
      </c>
      <c r="C142" s="9" t="s">
        <v>66</v>
      </c>
      <c r="D142" s="9" t="s">
        <v>212</v>
      </c>
      <c r="E142" s="1" t="s">
        <v>0</v>
      </c>
      <c r="F142" s="87" t="s">
        <v>275</v>
      </c>
      <c r="G142" s="67"/>
      <c r="H142" s="1" t="s">
        <v>77</v>
      </c>
      <c r="I142" s="1">
        <v>4.84</v>
      </c>
      <c r="J142" s="1">
        <f>'мб 01.09.2020'!J142*1.25</f>
        <v>6.2875000000000005</v>
      </c>
      <c r="K142" s="1"/>
      <c r="L142" s="1">
        <v>17697</v>
      </c>
      <c r="M142" s="2">
        <f t="shared" si="40"/>
        <v>111269.88750000001</v>
      </c>
      <c r="N142" s="2">
        <f t="shared" si="41"/>
        <v>0</v>
      </c>
      <c r="O142" s="1">
        <v>1307</v>
      </c>
      <c r="P142" s="1"/>
      <c r="Q142" s="5">
        <f t="shared" si="42"/>
        <v>1307</v>
      </c>
      <c r="R142" s="3">
        <f t="shared" si="43"/>
        <v>1.8152777777777778</v>
      </c>
      <c r="S142" s="3">
        <f t="shared" si="44"/>
        <v>0</v>
      </c>
      <c r="T142" s="3">
        <f t="shared" si="50"/>
        <v>1.8152777777777778</v>
      </c>
      <c r="U142" s="2">
        <f t="shared" si="45"/>
        <v>201985.75411458337</v>
      </c>
      <c r="V142" s="2">
        <f t="shared" si="46"/>
        <v>0</v>
      </c>
      <c r="W142" s="2">
        <f t="shared" si="47"/>
        <v>201985.75411458337</v>
      </c>
      <c r="X142" s="4"/>
      <c r="Y142" s="1"/>
      <c r="Z142" s="2"/>
      <c r="AA142" s="1"/>
      <c r="AB142" s="1"/>
      <c r="AC142" s="1"/>
      <c r="AD142" s="1"/>
      <c r="AE142" s="1"/>
      <c r="AF142" s="2"/>
      <c r="AG142" s="4">
        <f t="shared" si="37"/>
        <v>0</v>
      </c>
      <c r="AH142" s="4">
        <f t="shared" si="38"/>
        <v>201985.75411458337</v>
      </c>
      <c r="AI142" s="4">
        <f t="shared" si="51"/>
        <v>20198.57541145834</v>
      </c>
      <c r="AJ142" s="2">
        <f t="shared" si="48"/>
        <v>222184.32952604169</v>
      </c>
    </row>
    <row r="143" spans="2:39" s="49" customFormat="1" ht="47.25" x14ac:dyDescent="0.25">
      <c r="B143" s="1">
        <v>126</v>
      </c>
      <c r="C143" s="9" t="s">
        <v>179</v>
      </c>
      <c r="D143" s="9" t="s">
        <v>211</v>
      </c>
      <c r="E143" s="1" t="s">
        <v>0</v>
      </c>
      <c r="F143" s="88" t="s">
        <v>312</v>
      </c>
      <c r="G143" s="67" t="s">
        <v>30</v>
      </c>
      <c r="H143" s="1" t="s">
        <v>100</v>
      </c>
      <c r="I143" s="1">
        <v>4.93</v>
      </c>
      <c r="J143" s="1">
        <f>'мб 01.09.2020'!J143*1.25</f>
        <v>6.05</v>
      </c>
      <c r="K143" s="1"/>
      <c r="L143" s="1">
        <v>17697</v>
      </c>
      <c r="M143" s="2">
        <f t="shared" si="40"/>
        <v>107066.84999999999</v>
      </c>
      <c r="N143" s="2">
        <f t="shared" si="41"/>
        <v>0</v>
      </c>
      <c r="O143" s="1">
        <v>343</v>
      </c>
      <c r="P143" s="1"/>
      <c r="Q143" s="5">
        <f t="shared" si="42"/>
        <v>343</v>
      </c>
      <c r="R143" s="3">
        <f t="shared" si="43"/>
        <v>0.47638888888888886</v>
      </c>
      <c r="S143" s="3">
        <f t="shared" si="44"/>
        <v>0</v>
      </c>
      <c r="T143" s="3">
        <f t="shared" si="50"/>
        <v>0.47638888888888886</v>
      </c>
      <c r="U143" s="2">
        <f t="shared" si="45"/>
        <v>51005.457708333335</v>
      </c>
      <c r="V143" s="2">
        <f t="shared" si="46"/>
        <v>0</v>
      </c>
      <c r="W143" s="2">
        <f t="shared" si="47"/>
        <v>51005.457708333335</v>
      </c>
      <c r="X143" s="4"/>
      <c r="Y143" s="1"/>
      <c r="Z143" s="2"/>
      <c r="AA143" s="1"/>
      <c r="AB143" s="1"/>
      <c r="AC143" s="2">
        <f>17697*AB143/100</f>
        <v>0</v>
      </c>
      <c r="AD143" s="1"/>
      <c r="AE143" s="1"/>
      <c r="AF143" s="2"/>
      <c r="AG143" s="4">
        <f t="shared" si="37"/>
        <v>0</v>
      </c>
      <c r="AH143" s="4">
        <f t="shared" si="38"/>
        <v>51005.457708333335</v>
      </c>
      <c r="AI143" s="4">
        <f t="shared" si="51"/>
        <v>5100.5457708333342</v>
      </c>
      <c r="AJ143" s="2">
        <f t="shared" si="48"/>
        <v>56106.003479166669</v>
      </c>
    </row>
    <row r="144" spans="2:39" s="49" customFormat="1" ht="58.5" customHeight="1" x14ac:dyDescent="0.25">
      <c r="B144" s="94">
        <v>127</v>
      </c>
      <c r="C144" s="100" t="s">
        <v>415</v>
      </c>
      <c r="D144" s="100"/>
      <c r="E144" s="67" t="s">
        <v>0</v>
      </c>
      <c r="F144" s="92" t="s">
        <v>414</v>
      </c>
      <c r="G144" s="67"/>
      <c r="H144" s="67" t="s">
        <v>77</v>
      </c>
      <c r="I144" s="67">
        <v>4.84</v>
      </c>
      <c r="J144" s="67">
        <f>'мб 01.09.2020'!J144*1.25</f>
        <v>6.6374999999999993</v>
      </c>
      <c r="K144" s="67"/>
      <c r="L144" s="67">
        <v>17697</v>
      </c>
      <c r="M144" s="96">
        <f t="shared" si="40"/>
        <v>117463.83749999999</v>
      </c>
      <c r="N144" s="96">
        <f t="shared" si="41"/>
        <v>0</v>
      </c>
      <c r="O144" s="67">
        <v>734</v>
      </c>
      <c r="P144" s="67"/>
      <c r="Q144" s="97">
        <f t="shared" si="42"/>
        <v>734</v>
      </c>
      <c r="R144" s="101">
        <f t="shared" si="43"/>
        <v>1.0194444444444444</v>
      </c>
      <c r="S144" s="101">
        <f t="shared" si="44"/>
        <v>0</v>
      </c>
      <c r="T144" s="101">
        <f t="shared" si="50"/>
        <v>1.0194444444444444</v>
      </c>
      <c r="U144" s="96">
        <f t="shared" si="45"/>
        <v>119747.85656249999</v>
      </c>
      <c r="V144" s="96">
        <f t="shared" si="46"/>
        <v>0</v>
      </c>
      <c r="W144" s="96">
        <f t="shared" si="47"/>
        <v>119747.85656249999</v>
      </c>
      <c r="X144" s="102"/>
      <c r="Y144" s="67"/>
      <c r="Z144" s="96"/>
      <c r="AA144" s="67"/>
      <c r="AB144" s="67"/>
      <c r="AC144" s="67"/>
      <c r="AD144" s="67"/>
      <c r="AE144" s="67"/>
      <c r="AF144" s="96"/>
      <c r="AG144" s="102">
        <f t="shared" si="37"/>
        <v>0</v>
      </c>
      <c r="AH144" s="102">
        <f t="shared" si="38"/>
        <v>119747.85656249999</v>
      </c>
      <c r="AI144" s="102">
        <f t="shared" si="51"/>
        <v>11974.78565625</v>
      </c>
      <c r="AJ144" s="96">
        <f t="shared" si="48"/>
        <v>131722.64221875</v>
      </c>
    </row>
    <row r="145" spans="1:39" s="49" customFormat="1" ht="31.5" x14ac:dyDescent="0.25">
      <c r="B145" s="67">
        <v>128</v>
      </c>
      <c r="C145" s="100" t="s">
        <v>415</v>
      </c>
      <c r="D145" s="100"/>
      <c r="E145" s="67" t="s">
        <v>0</v>
      </c>
      <c r="F145" s="92" t="s">
        <v>416</v>
      </c>
      <c r="G145" s="67"/>
      <c r="H145" s="67" t="s">
        <v>77</v>
      </c>
      <c r="I145" s="67">
        <v>5.03</v>
      </c>
      <c r="J145" s="67">
        <f>'мб 01.09.2020'!J145*1.25</f>
        <v>6.6374999999999993</v>
      </c>
      <c r="K145" s="67"/>
      <c r="L145" s="67">
        <v>17697</v>
      </c>
      <c r="M145" s="96">
        <f>J145*L145</f>
        <v>117463.83749999999</v>
      </c>
      <c r="N145" s="96">
        <f>K145*L145</f>
        <v>0</v>
      </c>
      <c r="O145" s="67">
        <v>1318</v>
      </c>
      <c r="P145" s="67"/>
      <c r="Q145" s="97">
        <f>P145+O145</f>
        <v>1318</v>
      </c>
      <c r="R145" s="101">
        <f>O145/720</f>
        <v>1.8305555555555555</v>
      </c>
      <c r="S145" s="101">
        <f>P145/960</f>
        <v>0</v>
      </c>
      <c r="T145" s="101">
        <f>R145+S145</f>
        <v>1.8305555555555555</v>
      </c>
      <c r="U145" s="96">
        <f>M145/720*O145</f>
        <v>215024.08031249998</v>
      </c>
      <c r="V145" s="96">
        <f>N145/960*P145</f>
        <v>0</v>
      </c>
      <c r="W145" s="96">
        <f>U145+V145</f>
        <v>215024.08031249998</v>
      </c>
      <c r="X145" s="102"/>
      <c r="Y145" s="67"/>
      <c r="Z145" s="96">
        <f>17697*Y145%/18*X145</f>
        <v>0</v>
      </c>
      <c r="AA145" s="67"/>
      <c r="AB145" s="67"/>
      <c r="AC145" s="96"/>
      <c r="AD145" s="67"/>
      <c r="AE145" s="67"/>
      <c r="AF145" s="96"/>
      <c r="AG145" s="102">
        <f t="shared" si="37"/>
        <v>0</v>
      </c>
      <c r="AH145" s="102">
        <f t="shared" si="38"/>
        <v>215024.08031249998</v>
      </c>
      <c r="AI145" s="102">
        <f t="shared" si="51"/>
        <v>21502.408031250001</v>
      </c>
      <c r="AJ145" s="96">
        <f>AH145+AI145</f>
        <v>236526.48834374998</v>
      </c>
    </row>
    <row r="146" spans="1:39" s="49" customFormat="1" x14ac:dyDescent="0.25">
      <c r="B146" s="94">
        <v>129</v>
      </c>
      <c r="C146" s="100" t="s">
        <v>415</v>
      </c>
      <c r="D146" s="100"/>
      <c r="E146" s="67" t="s">
        <v>0</v>
      </c>
      <c r="F146" s="92" t="s">
        <v>417</v>
      </c>
      <c r="G146" s="67"/>
      <c r="H146" s="67" t="s">
        <v>77</v>
      </c>
      <c r="I146" s="67">
        <v>4.84</v>
      </c>
      <c r="J146" s="67">
        <f>'мб 01.09.2020'!J146*1.25</f>
        <v>6.5125000000000002</v>
      </c>
      <c r="K146" s="67"/>
      <c r="L146" s="67">
        <v>17697</v>
      </c>
      <c r="M146" s="96">
        <f>J146*L146</f>
        <v>115251.71250000001</v>
      </c>
      <c r="N146" s="96">
        <f>K146*L146</f>
        <v>0</v>
      </c>
      <c r="O146" s="67">
        <v>385</v>
      </c>
      <c r="P146" s="67"/>
      <c r="Q146" s="97">
        <f>P146+O146</f>
        <v>385</v>
      </c>
      <c r="R146" s="101">
        <f>O146/720</f>
        <v>0.53472222222222221</v>
      </c>
      <c r="S146" s="101">
        <f>P146/960</f>
        <v>0</v>
      </c>
      <c r="T146" s="101">
        <f>R146+S146</f>
        <v>0.53472222222222221</v>
      </c>
      <c r="U146" s="96">
        <f>M146/720*O146</f>
        <v>61627.651822916676</v>
      </c>
      <c r="V146" s="96">
        <f>N146/960*P146</f>
        <v>0</v>
      </c>
      <c r="W146" s="96">
        <f>U146+V146</f>
        <v>61627.651822916676</v>
      </c>
      <c r="X146" s="102"/>
      <c r="Y146" s="67"/>
      <c r="Z146" s="96"/>
      <c r="AA146" s="67"/>
      <c r="AB146" s="67"/>
      <c r="AC146" s="67"/>
      <c r="AD146" s="67"/>
      <c r="AE146" s="67"/>
      <c r="AF146" s="96"/>
      <c r="AG146" s="102">
        <f t="shared" si="37"/>
        <v>0</v>
      </c>
      <c r="AH146" s="102">
        <f t="shared" si="38"/>
        <v>61627.651822916676</v>
      </c>
      <c r="AI146" s="102">
        <f t="shared" si="51"/>
        <v>6162.7651822916678</v>
      </c>
      <c r="AJ146" s="96">
        <f>AH146+AI146</f>
        <v>67790.41700520835</v>
      </c>
    </row>
    <row r="147" spans="1:39" s="49" customFormat="1" ht="31.5" x14ac:dyDescent="0.25">
      <c r="B147" s="67">
        <v>130</v>
      </c>
      <c r="C147" s="100" t="s">
        <v>180</v>
      </c>
      <c r="D147" s="100"/>
      <c r="E147" s="67" t="s">
        <v>0</v>
      </c>
      <c r="F147" s="92" t="s">
        <v>97</v>
      </c>
      <c r="G147" s="67"/>
      <c r="H147" s="67" t="s">
        <v>79</v>
      </c>
      <c r="I147" s="67">
        <v>4.84</v>
      </c>
      <c r="J147" s="67">
        <f>'мб 01.09.2020'!J147*1.25</f>
        <v>0</v>
      </c>
      <c r="K147" s="67"/>
      <c r="L147" s="67">
        <v>17697</v>
      </c>
      <c r="M147" s="96">
        <f>J147*L147</f>
        <v>0</v>
      </c>
      <c r="N147" s="96">
        <f>K147*L147</f>
        <v>0</v>
      </c>
      <c r="O147" s="67"/>
      <c r="P147" s="67">
        <v>384</v>
      </c>
      <c r="Q147" s="97">
        <f>P147+O147</f>
        <v>384</v>
      </c>
      <c r="R147" s="101">
        <f>O147/720</f>
        <v>0</v>
      </c>
      <c r="S147" s="101">
        <f>P147/960</f>
        <v>0.4</v>
      </c>
      <c r="T147" s="101">
        <f>R147+S147</f>
        <v>0.4</v>
      </c>
      <c r="U147" s="96">
        <f>M147/720*O147</f>
        <v>0</v>
      </c>
      <c r="V147" s="96">
        <f>N147/960*P147</f>
        <v>0</v>
      </c>
      <c r="W147" s="96">
        <f>U147+V147</f>
        <v>0</v>
      </c>
      <c r="X147" s="102"/>
      <c r="Y147" s="67"/>
      <c r="Z147" s="96"/>
      <c r="AA147" s="67"/>
      <c r="AB147" s="67"/>
      <c r="AC147" s="67"/>
      <c r="AD147" s="67"/>
      <c r="AE147" s="67"/>
      <c r="AF147" s="96"/>
      <c r="AG147" s="102">
        <f t="shared" si="37"/>
        <v>0</v>
      </c>
      <c r="AH147" s="102">
        <f t="shared" si="38"/>
        <v>0</v>
      </c>
      <c r="AI147" s="102">
        <f t="shared" si="51"/>
        <v>0</v>
      </c>
      <c r="AJ147" s="96">
        <f>AH147+AI147</f>
        <v>0</v>
      </c>
    </row>
    <row r="148" spans="1:39" s="53" customFormat="1" ht="31.5" x14ac:dyDescent="0.25">
      <c r="A148" s="23"/>
      <c r="B148" s="77">
        <v>131</v>
      </c>
      <c r="C148" s="9" t="s">
        <v>180</v>
      </c>
      <c r="D148" s="9"/>
      <c r="E148" s="1" t="s">
        <v>0</v>
      </c>
      <c r="F148" s="92" t="s">
        <v>413</v>
      </c>
      <c r="G148" s="67"/>
      <c r="H148" s="1" t="s">
        <v>80</v>
      </c>
      <c r="I148" s="1">
        <v>4.66</v>
      </c>
      <c r="J148" s="1">
        <f>'мб 01.09.2020'!J148*1.25</f>
        <v>0</v>
      </c>
      <c r="K148" s="1">
        <v>4.7300000000000004</v>
      </c>
      <c r="L148" s="1">
        <v>17697</v>
      </c>
      <c r="M148" s="2">
        <f>J148*L148</f>
        <v>0</v>
      </c>
      <c r="N148" s="2">
        <f>K148*L148</f>
        <v>83706.810000000012</v>
      </c>
      <c r="O148" s="1">
        <v>0</v>
      </c>
      <c r="P148" s="1">
        <v>2419</v>
      </c>
      <c r="Q148" s="5">
        <f>P148+O148</f>
        <v>2419</v>
      </c>
      <c r="R148" s="3">
        <f>O148/720</f>
        <v>0</v>
      </c>
      <c r="S148" s="3">
        <f>P148/960</f>
        <v>2.5197916666666669</v>
      </c>
      <c r="T148" s="3">
        <f>R148+S148</f>
        <v>2.5197916666666669</v>
      </c>
      <c r="U148" s="2">
        <f>M148/720*O148</f>
        <v>0</v>
      </c>
      <c r="V148" s="2">
        <f>N148/960*P148</f>
        <v>210923.72228125003</v>
      </c>
      <c r="W148" s="2">
        <f>U148+V148</f>
        <v>210923.72228125003</v>
      </c>
      <c r="X148" s="4"/>
      <c r="Y148" s="1"/>
      <c r="Z148" s="2"/>
      <c r="AA148" s="1"/>
      <c r="AB148" s="1"/>
      <c r="AC148" s="1"/>
      <c r="AD148" s="1"/>
      <c r="AE148" s="1"/>
      <c r="AF148" s="2"/>
      <c r="AG148" s="4">
        <f t="shared" si="37"/>
        <v>0</v>
      </c>
      <c r="AH148" s="4">
        <f t="shared" si="38"/>
        <v>210923.72228125003</v>
      </c>
      <c r="AI148" s="4">
        <f t="shared" si="51"/>
        <v>21092.372228125005</v>
      </c>
      <c r="AJ148" s="2">
        <f>AH148+AI148</f>
        <v>232016.09450937502</v>
      </c>
      <c r="AK148" s="49"/>
      <c r="AL148" s="49"/>
      <c r="AM148" s="49"/>
    </row>
    <row r="149" spans="1:39" s="53" customFormat="1" ht="31.5" x14ac:dyDescent="0.25">
      <c r="A149" s="23"/>
      <c r="B149" s="1">
        <v>132</v>
      </c>
      <c r="C149" s="9" t="s">
        <v>182</v>
      </c>
      <c r="D149" s="9"/>
      <c r="E149" s="1" t="s">
        <v>0</v>
      </c>
      <c r="F149" s="92" t="s">
        <v>413</v>
      </c>
      <c r="G149" s="67"/>
      <c r="H149" s="1" t="s">
        <v>77</v>
      </c>
      <c r="I149" s="1"/>
      <c r="J149" s="1">
        <f>'мб 01.09.2020'!J149*1.25</f>
        <v>5.9375</v>
      </c>
      <c r="K149" s="1"/>
      <c r="L149" s="1">
        <v>17697</v>
      </c>
      <c r="M149" s="2">
        <f t="shared" si="40"/>
        <v>105075.9375</v>
      </c>
      <c r="N149" s="2"/>
      <c r="O149" s="1">
        <v>120</v>
      </c>
      <c r="P149" s="1"/>
      <c r="Q149" s="5">
        <f t="shared" ref="Q149:Q151" si="52">P149+O149</f>
        <v>120</v>
      </c>
      <c r="R149" s="3">
        <f t="shared" si="43"/>
        <v>0.16666666666666666</v>
      </c>
      <c r="S149" s="3"/>
      <c r="T149" s="3">
        <f t="shared" si="50"/>
        <v>0.16666666666666666</v>
      </c>
      <c r="U149" s="2">
        <f t="shared" si="45"/>
        <v>17512.65625</v>
      </c>
      <c r="V149" s="2"/>
      <c r="W149" s="2">
        <f t="shared" si="47"/>
        <v>17512.65625</v>
      </c>
      <c r="X149" s="4"/>
      <c r="Y149" s="1"/>
      <c r="Z149" s="2"/>
      <c r="AA149" s="1"/>
      <c r="AB149" s="1"/>
      <c r="AC149" s="1"/>
      <c r="AD149" s="1"/>
      <c r="AE149" s="1"/>
      <c r="AF149" s="2"/>
      <c r="AG149" s="4">
        <f t="shared" si="37"/>
        <v>0</v>
      </c>
      <c r="AH149" s="4">
        <f t="shared" si="38"/>
        <v>17512.65625</v>
      </c>
      <c r="AI149" s="4">
        <f t="shared" si="51"/>
        <v>1751.265625</v>
      </c>
      <c r="AJ149" s="2">
        <f t="shared" ref="AJ149:AJ152" si="53">AH149+AI149</f>
        <v>19263.921875</v>
      </c>
      <c r="AK149" s="49"/>
      <c r="AL149" s="49"/>
      <c r="AM149" s="49"/>
    </row>
    <row r="150" spans="1:39" s="53" customFormat="1" ht="31.5" x14ac:dyDescent="0.25">
      <c r="A150" s="23"/>
      <c r="B150" s="77">
        <v>133</v>
      </c>
      <c r="C150" s="9" t="s">
        <v>183</v>
      </c>
      <c r="D150" s="9"/>
      <c r="E150" s="1" t="s">
        <v>0</v>
      </c>
      <c r="F150" s="92" t="s">
        <v>413</v>
      </c>
      <c r="G150" s="67"/>
      <c r="H150" s="1" t="s">
        <v>77</v>
      </c>
      <c r="I150" s="1"/>
      <c r="J150" s="1">
        <f>'мб 01.09.2020'!J150*1.25</f>
        <v>5.9375</v>
      </c>
      <c r="K150" s="1"/>
      <c r="L150" s="1">
        <v>17697</v>
      </c>
      <c r="M150" s="2">
        <f t="shared" si="40"/>
        <v>105075.9375</v>
      </c>
      <c r="N150" s="2"/>
      <c r="O150" s="1">
        <v>400</v>
      </c>
      <c r="P150" s="1"/>
      <c r="Q150" s="5">
        <f t="shared" si="52"/>
        <v>400</v>
      </c>
      <c r="R150" s="3">
        <f t="shared" si="43"/>
        <v>0.55555555555555558</v>
      </c>
      <c r="S150" s="3"/>
      <c r="T150" s="3">
        <f t="shared" si="50"/>
        <v>0.55555555555555558</v>
      </c>
      <c r="U150" s="2">
        <f t="shared" si="45"/>
        <v>58375.520833333336</v>
      </c>
      <c r="V150" s="2"/>
      <c r="W150" s="2">
        <f t="shared" si="47"/>
        <v>58375.520833333336</v>
      </c>
      <c r="X150" s="4"/>
      <c r="Y150" s="1"/>
      <c r="Z150" s="2"/>
      <c r="AA150" s="1"/>
      <c r="AB150" s="1"/>
      <c r="AC150" s="1"/>
      <c r="AD150" s="1"/>
      <c r="AE150" s="1"/>
      <c r="AF150" s="2"/>
      <c r="AG150" s="4">
        <f t="shared" si="37"/>
        <v>0</v>
      </c>
      <c r="AH150" s="4">
        <f t="shared" si="38"/>
        <v>58375.520833333336</v>
      </c>
      <c r="AI150" s="4">
        <f t="shared" si="51"/>
        <v>5837.5520833333339</v>
      </c>
      <c r="AJ150" s="2">
        <f t="shared" si="53"/>
        <v>64213.072916666672</v>
      </c>
      <c r="AK150" s="49"/>
      <c r="AL150" s="49"/>
      <c r="AM150" s="49"/>
    </row>
    <row r="151" spans="1:39" s="53" customFormat="1" x14ac:dyDescent="0.25">
      <c r="A151" s="23"/>
      <c r="B151" s="1">
        <v>134</v>
      </c>
      <c r="C151" s="9" t="s">
        <v>38</v>
      </c>
      <c r="D151" s="9"/>
      <c r="E151" s="1" t="s">
        <v>0</v>
      </c>
      <c r="F151" s="92" t="s">
        <v>413</v>
      </c>
      <c r="G151" s="67"/>
      <c r="H151" s="1" t="s">
        <v>77</v>
      </c>
      <c r="I151" s="1"/>
      <c r="J151" s="1">
        <f>'мб 01.09.2020'!J151*1.25</f>
        <v>5.9375</v>
      </c>
      <c r="K151" s="1"/>
      <c r="L151" s="1">
        <v>17697</v>
      </c>
      <c r="M151" s="2">
        <f t="shared" si="40"/>
        <v>105075.9375</v>
      </c>
      <c r="N151" s="2"/>
      <c r="O151" s="1">
        <v>733</v>
      </c>
      <c r="P151" s="1"/>
      <c r="Q151" s="5">
        <f t="shared" si="52"/>
        <v>733</v>
      </c>
      <c r="R151" s="3">
        <f t="shared" si="43"/>
        <v>1.0180555555555555</v>
      </c>
      <c r="S151" s="3"/>
      <c r="T151" s="3">
        <f t="shared" si="50"/>
        <v>1.0180555555555555</v>
      </c>
      <c r="U151" s="2">
        <f t="shared" si="45"/>
        <v>106973.14192708334</v>
      </c>
      <c r="V151" s="2"/>
      <c r="W151" s="2">
        <f t="shared" si="47"/>
        <v>106973.14192708334</v>
      </c>
      <c r="X151" s="4"/>
      <c r="Y151" s="1"/>
      <c r="Z151" s="2"/>
      <c r="AA151" s="1"/>
      <c r="AB151" s="1"/>
      <c r="AC151" s="1"/>
      <c r="AD151" s="1"/>
      <c r="AE151" s="1"/>
      <c r="AF151" s="2"/>
      <c r="AG151" s="4"/>
      <c r="AH151" s="4">
        <f t="shared" si="38"/>
        <v>106973.14192708334</v>
      </c>
      <c r="AI151" s="4">
        <f t="shared" si="51"/>
        <v>10697.314192708334</v>
      </c>
      <c r="AJ151" s="2">
        <f t="shared" si="53"/>
        <v>117670.45611979168</v>
      </c>
      <c r="AK151" s="49"/>
      <c r="AL151" s="49"/>
      <c r="AM151" s="49"/>
    </row>
    <row r="152" spans="1:39" s="49" customFormat="1" ht="31.5" x14ac:dyDescent="0.25">
      <c r="B152" s="1">
        <f t="shared" ref="B152" si="54">B151+1</f>
        <v>135</v>
      </c>
      <c r="C152" s="9" t="s">
        <v>181</v>
      </c>
      <c r="D152" s="9"/>
      <c r="E152" s="1" t="s">
        <v>0</v>
      </c>
      <c r="F152" s="92" t="s">
        <v>413</v>
      </c>
      <c r="G152" s="67"/>
      <c r="H152" s="1" t="s">
        <v>199</v>
      </c>
      <c r="I152" s="1">
        <v>4.4000000000000004</v>
      </c>
      <c r="J152" s="1">
        <f>'мб 01.09.2020'!J152*1.25</f>
        <v>0</v>
      </c>
      <c r="K152" s="1">
        <v>4.7300000000000004</v>
      </c>
      <c r="L152" s="1">
        <v>17697</v>
      </c>
      <c r="M152" s="2">
        <f t="shared" si="40"/>
        <v>0</v>
      </c>
      <c r="N152" s="2">
        <f t="shared" si="41"/>
        <v>83706.810000000012</v>
      </c>
      <c r="O152" s="67">
        <v>3721</v>
      </c>
      <c r="P152" s="67">
        <f>12351.5-384</f>
        <v>11967.5</v>
      </c>
      <c r="Q152" s="5">
        <f t="shared" si="42"/>
        <v>15688.5</v>
      </c>
      <c r="R152" s="3">
        <f t="shared" si="43"/>
        <v>5.1680555555555552</v>
      </c>
      <c r="S152" s="3">
        <f t="shared" si="44"/>
        <v>12.466145833333334</v>
      </c>
      <c r="T152" s="3">
        <f t="shared" si="50"/>
        <v>17.63420138888889</v>
      </c>
      <c r="U152" s="2">
        <f t="shared" si="45"/>
        <v>0</v>
      </c>
      <c r="V152" s="2">
        <f t="shared" ref="V152" si="55">N152/960*P152</f>
        <v>1043501.3007031251</v>
      </c>
      <c r="W152" s="2">
        <f t="shared" si="47"/>
        <v>1043501.3007031251</v>
      </c>
      <c r="X152" s="4"/>
      <c r="Y152" s="1"/>
      <c r="Z152" s="2"/>
      <c r="AA152" s="1"/>
      <c r="AB152" s="1"/>
      <c r="AC152" s="1"/>
      <c r="AD152" s="1"/>
      <c r="AE152" s="1"/>
      <c r="AF152" s="2"/>
      <c r="AG152" s="4">
        <f>Z152+AC152+AF152</f>
        <v>0</v>
      </c>
      <c r="AH152" s="4">
        <f t="shared" si="38"/>
        <v>1043501.3007031251</v>
      </c>
      <c r="AI152" s="4">
        <f t="shared" si="51"/>
        <v>104350.13007031252</v>
      </c>
      <c r="AJ152" s="2">
        <f t="shared" si="53"/>
        <v>1147851.4307734375</v>
      </c>
    </row>
    <row r="153" spans="1:39" s="49" customFormat="1" ht="20.25" x14ac:dyDescent="0.2">
      <c r="B153" s="1"/>
      <c r="C153" s="63"/>
      <c r="D153" s="63" t="s">
        <v>33</v>
      </c>
      <c r="E153" s="64"/>
      <c r="F153" s="89"/>
      <c r="G153" s="89"/>
      <c r="H153" s="64"/>
      <c r="I153" s="64"/>
      <c r="J153" s="64"/>
      <c r="K153" s="64"/>
      <c r="L153" s="64"/>
      <c r="M153" s="65"/>
      <c r="N153" s="65"/>
      <c r="O153" s="90">
        <f>SUM(O15:O152)</f>
        <v>90318</v>
      </c>
      <c r="P153" s="90">
        <f t="shared" ref="P153:X153" si="56">SUM(P15:P152)</f>
        <v>36351</v>
      </c>
      <c r="Q153" s="90">
        <f t="shared" si="56"/>
        <v>124959</v>
      </c>
      <c r="R153" s="90">
        <f t="shared" si="56"/>
        <v>125.39444444444443</v>
      </c>
      <c r="S153" s="90">
        <f t="shared" si="56"/>
        <v>37.865624999999994</v>
      </c>
      <c r="T153" s="90">
        <f t="shared" si="56"/>
        <v>163.26006944444441</v>
      </c>
      <c r="U153" s="91">
        <f t="shared" si="56"/>
        <v>13502612.215989584</v>
      </c>
      <c r="V153" s="91">
        <f t="shared" si="56"/>
        <v>3270685.6181562501</v>
      </c>
      <c r="W153" s="91">
        <f t="shared" si="56"/>
        <v>16773297.834145831</v>
      </c>
      <c r="X153" s="91">
        <f t="shared" si="56"/>
        <v>2878</v>
      </c>
      <c r="Y153" s="91"/>
      <c r="Z153" s="91">
        <f>SUM(Z15:Z152)</f>
        <v>32419.92083333333</v>
      </c>
      <c r="AA153" s="91">
        <f>SUM(AA15:AA152)</f>
        <v>0</v>
      </c>
      <c r="AB153" s="91"/>
      <c r="AC153" s="91">
        <f t="shared" ref="AC153:AJ153" si="57">SUM(AC15:AC152)</f>
        <v>61940.5</v>
      </c>
      <c r="AD153" s="91">
        <f t="shared" si="57"/>
        <v>1269</v>
      </c>
      <c r="AE153" s="91">
        <f t="shared" si="57"/>
        <v>160</v>
      </c>
      <c r="AF153" s="91">
        <f t="shared" si="57"/>
        <v>12476.385000000002</v>
      </c>
      <c r="AG153" s="91">
        <f t="shared" si="57"/>
        <v>106836.80583333333</v>
      </c>
      <c r="AH153" s="91">
        <f t="shared" si="57"/>
        <v>16880134.639979161</v>
      </c>
      <c r="AI153" s="91">
        <f t="shared" si="57"/>
        <v>1642626.4579979172</v>
      </c>
      <c r="AJ153" s="91">
        <f t="shared" si="57"/>
        <v>18522761.097977083</v>
      </c>
    </row>
    <row r="154" spans="1:39" s="49" customFormat="1" ht="18.75" x14ac:dyDescent="0.3">
      <c r="B154" s="6"/>
      <c r="C154" s="12" t="s">
        <v>94</v>
      </c>
      <c r="D154" s="12"/>
      <c r="E154" s="60"/>
      <c r="F154" s="84"/>
      <c r="G154" s="85" t="s">
        <v>102</v>
      </c>
      <c r="H154" s="61"/>
      <c r="I154" s="6"/>
      <c r="J154" s="6"/>
      <c r="K154" s="6"/>
      <c r="L154" s="6"/>
      <c r="M154" s="11"/>
      <c r="N154" s="11"/>
      <c r="O154" s="21"/>
      <c r="P154" s="21"/>
      <c r="Q154" s="21"/>
      <c r="R154" s="21"/>
      <c r="S154" s="21"/>
      <c r="T154" s="21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</row>
    <row r="155" spans="1:39" s="49" customFormat="1" ht="18.75" x14ac:dyDescent="0.3">
      <c r="B155" s="6"/>
      <c r="C155" s="12" t="s">
        <v>92</v>
      </c>
      <c r="D155" s="12"/>
      <c r="E155" s="60"/>
      <c r="F155" s="84"/>
      <c r="G155" s="86" t="s">
        <v>93</v>
      </c>
      <c r="H155" s="62"/>
      <c r="I155" s="6"/>
      <c r="J155" s="6"/>
      <c r="K155" s="6"/>
      <c r="L155" s="6"/>
      <c r="M155" s="11"/>
      <c r="N155" s="11"/>
      <c r="O155" s="21"/>
      <c r="P155" s="21"/>
      <c r="Q155" s="21"/>
      <c r="R155" s="21"/>
      <c r="S155" s="21"/>
      <c r="T155" s="21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</row>
    <row r="156" spans="1:39" s="24" customFormat="1" ht="18" customHeight="1" x14ac:dyDescent="0.3">
      <c r="B156" s="7"/>
      <c r="C156" s="12" t="s">
        <v>35</v>
      </c>
      <c r="D156" s="12"/>
      <c r="E156" s="60"/>
      <c r="F156" s="84"/>
      <c r="G156" s="86" t="s">
        <v>111</v>
      </c>
      <c r="H156" s="62"/>
      <c r="I156" s="7"/>
      <c r="J156" s="7"/>
      <c r="K156" s="7"/>
      <c r="L156" s="7"/>
      <c r="M156" s="7"/>
      <c r="N156" s="10"/>
      <c r="O156" s="14">
        <f>O157-O153</f>
        <v>0</v>
      </c>
      <c r="P156" s="14">
        <f>P157-P153</f>
        <v>0</v>
      </c>
      <c r="Q156" s="15"/>
      <c r="R156" s="16"/>
      <c r="S156" s="16"/>
      <c r="T156" s="16"/>
      <c r="U156" s="17"/>
      <c r="V156" s="17"/>
      <c r="W156" s="17"/>
      <c r="X156" s="7"/>
      <c r="Y156" s="7"/>
      <c r="Z156" s="17"/>
      <c r="AA156" s="7"/>
      <c r="AB156" s="7"/>
      <c r="AC156" s="7"/>
      <c r="AD156" s="7"/>
      <c r="AE156" s="7"/>
      <c r="AF156" s="17"/>
      <c r="AG156" s="18"/>
      <c r="AH156" s="18"/>
      <c r="AI156" s="18"/>
      <c r="AJ156" s="17"/>
      <c r="AK156" s="30"/>
    </row>
    <row r="157" spans="1:39" s="24" customFormat="1" ht="17.25" customHeight="1" x14ac:dyDescent="0.3">
      <c r="B157" s="7"/>
      <c r="C157" s="12" t="s">
        <v>91</v>
      </c>
      <c r="D157" s="12"/>
      <c r="E157" s="60"/>
      <c r="F157" s="84"/>
      <c r="G157" s="86" t="s">
        <v>257</v>
      </c>
      <c r="H157" s="62"/>
      <c r="I157" s="7"/>
      <c r="J157" s="7"/>
      <c r="K157" s="7"/>
      <c r="L157" s="7"/>
      <c r="M157" s="7"/>
      <c r="N157" s="10"/>
      <c r="O157" s="14">
        <v>90318</v>
      </c>
      <c r="P157" s="14">
        <v>36351</v>
      </c>
      <c r="Q157" s="15"/>
      <c r="R157" s="16"/>
      <c r="S157" s="16"/>
      <c r="T157" s="16"/>
      <c r="U157" s="17"/>
      <c r="V157" s="17"/>
      <c r="W157" s="17"/>
      <c r="X157" s="7"/>
      <c r="Y157" s="7"/>
      <c r="Z157" s="17"/>
      <c r="AA157" s="7"/>
      <c r="AB157" s="7"/>
      <c r="AC157" s="7"/>
      <c r="AD157" s="7"/>
      <c r="AE157" s="7"/>
      <c r="AF157" s="17"/>
      <c r="AG157" s="18"/>
      <c r="AH157" s="19"/>
      <c r="AI157" s="19">
        <f>AJ153+2232805</f>
        <v>20755566.097977083</v>
      </c>
      <c r="AJ157" s="20"/>
      <c r="AK157" s="30"/>
    </row>
    <row r="158" spans="1:39" s="24" customFormat="1" x14ac:dyDescent="0.25">
      <c r="B158" s="43"/>
      <c r="C158" s="42"/>
      <c r="D158" s="42"/>
      <c r="E158" s="43"/>
      <c r="F158" s="43"/>
      <c r="G158" s="43"/>
      <c r="H158" s="43"/>
      <c r="I158" s="44"/>
      <c r="J158" s="7"/>
      <c r="K158" s="43"/>
      <c r="L158" s="43"/>
      <c r="M158" s="43"/>
      <c r="N158" s="54"/>
      <c r="O158" s="45"/>
      <c r="P158" s="45"/>
      <c r="Q158" s="46"/>
      <c r="R158" s="55"/>
      <c r="S158" s="55"/>
      <c r="T158" s="55"/>
      <c r="U158" s="37"/>
      <c r="V158" s="37"/>
      <c r="W158" s="37"/>
      <c r="X158" s="43"/>
      <c r="Y158" s="43"/>
      <c r="Z158" s="37"/>
      <c r="AA158" s="43"/>
      <c r="AB158" s="43"/>
      <c r="AC158" s="43"/>
      <c r="AD158" s="43"/>
      <c r="AE158" s="43"/>
      <c r="AF158" s="37"/>
      <c r="AG158" s="56"/>
      <c r="AH158" s="56"/>
      <c r="AI158" s="56"/>
      <c r="AJ158" s="37"/>
      <c r="AK158" s="30"/>
    </row>
    <row r="159" spans="1:39" s="24" customFormat="1" x14ac:dyDescent="0.25">
      <c r="B159" s="43"/>
      <c r="C159" s="42"/>
      <c r="D159" s="42"/>
      <c r="E159" s="43"/>
      <c r="F159" s="43"/>
      <c r="G159" s="43"/>
      <c r="H159" s="43"/>
      <c r="I159" s="44"/>
      <c r="J159" s="7"/>
      <c r="K159" s="43"/>
      <c r="L159" s="43"/>
      <c r="M159" s="43"/>
      <c r="N159" s="54"/>
      <c r="O159" s="45"/>
      <c r="P159" s="45"/>
      <c r="Q159" s="46"/>
      <c r="R159" s="55"/>
      <c r="S159" s="55"/>
      <c r="T159" s="55"/>
      <c r="U159" s="37"/>
      <c r="V159" s="37"/>
      <c r="W159" s="37"/>
      <c r="X159" s="43"/>
      <c r="Y159" s="43"/>
      <c r="Z159" s="37"/>
      <c r="AA159" s="43"/>
      <c r="AB159" s="43"/>
      <c r="AC159" s="43"/>
      <c r="AD159" s="43"/>
      <c r="AE159" s="43"/>
      <c r="AF159" s="37"/>
      <c r="AG159" s="56"/>
      <c r="AH159" s="56"/>
      <c r="AI159" s="56"/>
      <c r="AJ159" s="37"/>
      <c r="AK159" s="30"/>
    </row>
    <row r="160" spans="1:39" s="24" customFormat="1" x14ac:dyDescent="0.25">
      <c r="B160" s="43"/>
      <c r="C160" s="42"/>
      <c r="D160" s="42"/>
      <c r="E160" s="43"/>
      <c r="F160" s="43"/>
      <c r="G160" s="43"/>
      <c r="H160" s="43"/>
      <c r="I160" s="44"/>
      <c r="J160" s="7"/>
      <c r="K160" s="43"/>
      <c r="L160" s="43"/>
      <c r="M160" s="43"/>
      <c r="N160" s="57"/>
      <c r="O160" s="45"/>
      <c r="P160" s="45"/>
      <c r="Q160" s="46"/>
      <c r="R160" s="55"/>
      <c r="S160" s="55"/>
      <c r="T160" s="55"/>
      <c r="U160" s="37"/>
      <c r="V160" s="37"/>
      <c r="W160" s="37"/>
      <c r="X160" s="43"/>
      <c r="Y160" s="43"/>
      <c r="Z160" s="37"/>
      <c r="AA160" s="43"/>
      <c r="AB160" s="43"/>
      <c r="AC160" s="43"/>
      <c r="AD160" s="43"/>
      <c r="AE160" s="43"/>
      <c r="AF160" s="37"/>
      <c r="AG160" s="56"/>
      <c r="AH160" s="56"/>
      <c r="AI160" s="56"/>
      <c r="AJ160" s="37"/>
      <c r="AK160" s="30"/>
    </row>
    <row r="161" spans="2:37" s="24" customFormat="1" x14ac:dyDescent="0.25">
      <c r="B161" s="43"/>
      <c r="C161" s="42"/>
      <c r="D161" s="42"/>
      <c r="E161" s="43"/>
      <c r="F161" s="43"/>
      <c r="G161" s="43"/>
      <c r="H161" s="43"/>
      <c r="I161" s="44"/>
      <c r="J161" s="7"/>
      <c r="K161" s="43"/>
      <c r="L161" s="43"/>
      <c r="M161" s="43"/>
      <c r="N161" s="54"/>
      <c r="O161" s="45"/>
      <c r="P161" s="45"/>
      <c r="Q161" s="46"/>
      <c r="R161" s="55"/>
      <c r="S161" s="55"/>
      <c r="T161" s="55"/>
      <c r="U161" s="37"/>
      <c r="V161" s="37"/>
      <c r="W161" s="37"/>
      <c r="X161" s="43"/>
      <c r="Y161" s="43"/>
      <c r="Z161" s="37"/>
      <c r="AA161" s="43"/>
      <c r="AB161" s="43"/>
      <c r="AC161" s="43"/>
      <c r="AD161" s="43"/>
      <c r="AE161" s="43"/>
      <c r="AF161" s="37"/>
      <c r="AG161" s="56"/>
      <c r="AH161" s="56"/>
      <c r="AI161" s="56"/>
      <c r="AJ161" s="37"/>
      <c r="AK161" s="30"/>
    </row>
    <row r="162" spans="2:37" s="24" customFormat="1" x14ac:dyDescent="0.25">
      <c r="B162" s="43"/>
      <c r="C162" s="42"/>
      <c r="D162" s="42"/>
      <c r="E162" s="43"/>
      <c r="F162" s="43"/>
      <c r="G162" s="43"/>
      <c r="H162" s="43"/>
      <c r="I162" s="44"/>
      <c r="J162" s="7"/>
      <c r="K162" s="43"/>
      <c r="L162" s="43"/>
      <c r="M162" s="43"/>
      <c r="N162" s="54"/>
      <c r="O162" s="45"/>
      <c r="P162" s="45"/>
      <c r="Q162" s="46"/>
      <c r="R162" s="55"/>
      <c r="S162" s="55"/>
      <c r="T162" s="55"/>
      <c r="U162" s="37"/>
      <c r="V162" s="37"/>
      <c r="W162" s="37"/>
      <c r="X162" s="43"/>
      <c r="Y162" s="43"/>
      <c r="Z162" s="37"/>
      <c r="AA162" s="43"/>
      <c r="AB162" s="43"/>
      <c r="AC162" s="43"/>
      <c r="AD162" s="43"/>
      <c r="AE162" s="43"/>
      <c r="AF162" s="37"/>
      <c r="AG162" s="56"/>
      <c r="AH162" s="56"/>
      <c r="AI162" s="56"/>
      <c r="AJ162" s="37"/>
      <c r="AK162" s="30"/>
    </row>
    <row r="163" spans="2:37" s="24" customFormat="1" x14ac:dyDescent="0.25">
      <c r="B163" s="43"/>
      <c r="C163" s="42"/>
      <c r="D163" s="42"/>
      <c r="E163" s="43"/>
      <c r="F163" s="43"/>
      <c r="G163" s="43"/>
      <c r="H163" s="43"/>
      <c r="I163" s="44"/>
      <c r="J163" s="44"/>
      <c r="K163" s="43"/>
      <c r="L163" s="43"/>
      <c r="M163" s="43"/>
      <c r="N163" s="54"/>
      <c r="O163" s="45"/>
      <c r="P163" s="45"/>
      <c r="Q163" s="46"/>
      <c r="R163" s="55"/>
      <c r="S163" s="55"/>
      <c r="T163" s="55"/>
      <c r="U163" s="37"/>
      <c r="V163" s="37"/>
      <c r="W163" s="37"/>
      <c r="X163" s="43"/>
      <c r="Y163" s="43"/>
      <c r="Z163" s="37"/>
      <c r="AA163" s="43"/>
      <c r="AB163" s="43"/>
      <c r="AC163" s="43"/>
      <c r="AD163" s="43"/>
      <c r="AE163" s="43"/>
      <c r="AF163" s="37"/>
      <c r="AG163" s="56"/>
      <c r="AH163" s="56"/>
      <c r="AI163" s="56"/>
      <c r="AJ163" s="37"/>
      <c r="AK163" s="30"/>
    </row>
    <row r="164" spans="2:37" s="24" customFormat="1" x14ac:dyDescent="0.25">
      <c r="B164" s="43"/>
      <c r="C164" s="42"/>
      <c r="D164" s="42"/>
      <c r="E164" s="43"/>
      <c r="F164" s="43"/>
      <c r="G164" s="43"/>
      <c r="H164" s="43"/>
      <c r="I164" s="44"/>
      <c r="J164" s="44"/>
      <c r="K164" s="43"/>
      <c r="L164" s="43"/>
      <c r="M164" s="43"/>
      <c r="N164" s="54"/>
      <c r="O164" s="45"/>
      <c r="P164" s="45"/>
      <c r="Q164" s="46"/>
      <c r="R164" s="55"/>
      <c r="S164" s="55"/>
      <c r="T164" s="55"/>
      <c r="U164" s="37"/>
      <c r="V164" s="37"/>
      <c r="W164" s="37"/>
      <c r="X164" s="43"/>
      <c r="Y164" s="43"/>
      <c r="Z164" s="37"/>
      <c r="AA164" s="43"/>
      <c r="AB164" s="43"/>
      <c r="AC164" s="43"/>
      <c r="AD164" s="43"/>
      <c r="AE164" s="43"/>
      <c r="AF164" s="37"/>
      <c r="AG164" s="56"/>
      <c r="AH164" s="56"/>
      <c r="AI164" s="56"/>
      <c r="AJ164" s="37"/>
      <c r="AK164" s="30"/>
    </row>
    <row r="165" spans="2:37" s="24" customFormat="1" x14ac:dyDescent="0.25">
      <c r="B165" s="43"/>
      <c r="C165" s="42"/>
      <c r="D165" s="42"/>
      <c r="E165" s="43"/>
      <c r="F165" s="43"/>
      <c r="G165" s="43"/>
      <c r="H165" s="43"/>
      <c r="I165" s="44"/>
      <c r="J165" s="44"/>
      <c r="K165" s="43"/>
      <c r="L165" s="43"/>
      <c r="M165" s="43"/>
      <c r="N165" s="54"/>
      <c r="O165" s="45"/>
      <c r="P165" s="45"/>
      <c r="Q165" s="46"/>
      <c r="R165" s="55"/>
      <c r="S165" s="55"/>
      <c r="T165" s="55"/>
      <c r="U165" s="37"/>
      <c r="V165" s="37"/>
      <c r="W165" s="37"/>
      <c r="X165" s="43"/>
      <c r="Y165" s="43"/>
      <c r="Z165" s="37"/>
      <c r="AA165" s="43"/>
      <c r="AB165" s="43"/>
      <c r="AC165" s="43"/>
      <c r="AD165" s="43"/>
      <c r="AE165" s="43"/>
      <c r="AF165" s="37"/>
      <c r="AG165" s="56"/>
      <c r="AH165" s="56"/>
      <c r="AI165" s="56"/>
      <c r="AJ165" s="37"/>
      <c r="AK165" s="30"/>
    </row>
    <row r="166" spans="2:37" s="24" customFormat="1" x14ac:dyDescent="0.25">
      <c r="B166" s="43"/>
      <c r="C166" s="42"/>
      <c r="D166" s="42"/>
      <c r="E166" s="43"/>
      <c r="F166" s="43"/>
      <c r="G166" s="43"/>
      <c r="H166" s="43"/>
      <c r="I166" s="44"/>
      <c r="J166" s="44"/>
      <c r="K166" s="43"/>
      <c r="L166" s="43"/>
      <c r="M166" s="43"/>
      <c r="N166" s="54"/>
      <c r="O166" s="45"/>
      <c r="P166" s="45"/>
      <c r="Q166" s="46"/>
      <c r="R166" s="55"/>
      <c r="S166" s="55"/>
      <c r="T166" s="55"/>
      <c r="U166" s="37"/>
      <c r="V166" s="37"/>
      <c r="W166" s="37"/>
      <c r="X166" s="43"/>
      <c r="Y166" s="43"/>
      <c r="Z166" s="37"/>
      <c r="AA166" s="43"/>
      <c r="AB166" s="43"/>
      <c r="AC166" s="43"/>
      <c r="AD166" s="43"/>
      <c r="AE166" s="43"/>
      <c r="AF166" s="37"/>
      <c r="AG166" s="56"/>
      <c r="AH166" s="56"/>
      <c r="AI166" s="56"/>
      <c r="AJ166" s="37"/>
      <c r="AK166" s="30"/>
    </row>
    <row r="167" spans="2:37" s="24" customFormat="1" x14ac:dyDescent="0.25">
      <c r="B167" s="43"/>
      <c r="C167" s="42"/>
      <c r="D167" s="42"/>
      <c r="E167" s="43"/>
      <c r="F167" s="43"/>
      <c r="G167" s="43"/>
      <c r="H167" s="43"/>
      <c r="I167" s="44"/>
      <c r="J167" s="44"/>
      <c r="K167" s="43"/>
      <c r="L167" s="43"/>
      <c r="M167" s="43"/>
      <c r="N167" s="57"/>
      <c r="O167" s="45"/>
      <c r="P167" s="45"/>
      <c r="Q167" s="46"/>
      <c r="R167" s="55"/>
      <c r="S167" s="55"/>
      <c r="T167" s="55"/>
      <c r="U167" s="37"/>
      <c r="V167" s="37"/>
      <c r="W167" s="37"/>
      <c r="X167" s="43"/>
      <c r="Y167" s="43"/>
      <c r="Z167" s="37"/>
      <c r="AA167" s="43"/>
      <c r="AB167" s="43"/>
      <c r="AC167" s="43"/>
      <c r="AD167" s="43"/>
      <c r="AE167" s="43"/>
      <c r="AF167" s="37"/>
      <c r="AG167" s="56"/>
      <c r="AH167" s="56"/>
      <c r="AI167" s="56"/>
      <c r="AJ167" s="37"/>
      <c r="AK167" s="30"/>
    </row>
    <row r="168" spans="2:37" s="24" customFormat="1" x14ac:dyDescent="0.25">
      <c r="B168" s="43"/>
      <c r="C168" s="42"/>
      <c r="D168" s="42"/>
      <c r="E168" s="43"/>
      <c r="F168" s="43"/>
      <c r="G168" s="43"/>
      <c r="H168" s="43"/>
      <c r="I168" s="44"/>
      <c r="J168" s="44"/>
      <c r="K168" s="43"/>
      <c r="L168" s="43"/>
      <c r="M168" s="43"/>
      <c r="N168" s="54"/>
      <c r="O168" s="45"/>
      <c r="P168" s="45"/>
      <c r="Q168" s="46"/>
      <c r="R168" s="55"/>
      <c r="S168" s="55"/>
      <c r="T168" s="55"/>
      <c r="U168" s="37"/>
      <c r="V168" s="37"/>
      <c r="W168" s="37"/>
      <c r="X168" s="43"/>
      <c r="Y168" s="43"/>
      <c r="Z168" s="37"/>
      <c r="AA168" s="43"/>
      <c r="AB168" s="43"/>
      <c r="AC168" s="43"/>
      <c r="AD168" s="43"/>
      <c r="AE168" s="43"/>
      <c r="AF168" s="37"/>
      <c r="AG168" s="56"/>
      <c r="AH168" s="56"/>
      <c r="AI168" s="56"/>
      <c r="AJ168" s="37"/>
      <c r="AK168" s="30"/>
    </row>
    <row r="169" spans="2:37" s="24" customFormat="1" x14ac:dyDescent="0.25">
      <c r="B169" s="43"/>
      <c r="C169" s="42"/>
      <c r="D169" s="42"/>
      <c r="E169" s="43"/>
      <c r="F169" s="43"/>
      <c r="G169" s="43"/>
      <c r="H169" s="43"/>
      <c r="I169" s="44"/>
      <c r="J169" s="44"/>
      <c r="K169" s="43"/>
      <c r="L169" s="43"/>
      <c r="M169" s="43"/>
      <c r="N169" s="54"/>
      <c r="O169" s="45"/>
      <c r="P169" s="45"/>
      <c r="Q169" s="46"/>
      <c r="R169" s="55"/>
      <c r="S169" s="55"/>
      <c r="T169" s="55"/>
      <c r="U169" s="37"/>
      <c r="V169" s="37"/>
      <c r="W169" s="37"/>
      <c r="X169" s="43"/>
      <c r="Y169" s="43"/>
      <c r="Z169" s="37"/>
      <c r="AA169" s="43"/>
      <c r="AB169" s="43"/>
      <c r="AC169" s="43"/>
      <c r="AD169" s="43"/>
      <c r="AE169" s="43"/>
      <c r="AF169" s="37"/>
      <c r="AG169" s="56"/>
      <c r="AH169" s="56"/>
      <c r="AI169" s="56"/>
      <c r="AJ169" s="37"/>
      <c r="AK169" s="30"/>
    </row>
    <row r="170" spans="2:37" s="24" customFormat="1" x14ac:dyDescent="0.25">
      <c r="B170" s="43"/>
      <c r="C170" s="42"/>
      <c r="D170" s="42"/>
      <c r="E170" s="43"/>
      <c r="F170" s="43"/>
      <c r="G170" s="43"/>
      <c r="H170" s="43"/>
      <c r="I170" s="44"/>
      <c r="J170" s="44"/>
      <c r="K170" s="43"/>
      <c r="L170" s="43"/>
      <c r="M170" s="43"/>
      <c r="N170" s="54"/>
      <c r="O170" s="45"/>
      <c r="P170" s="45"/>
      <c r="Q170" s="46"/>
      <c r="R170" s="55"/>
      <c r="S170" s="55"/>
      <c r="T170" s="55"/>
      <c r="U170" s="37"/>
      <c r="V170" s="37"/>
      <c r="W170" s="37"/>
      <c r="X170" s="43"/>
      <c r="Y170" s="43"/>
      <c r="Z170" s="37"/>
      <c r="AA170" s="43"/>
      <c r="AB170" s="43"/>
      <c r="AC170" s="43"/>
      <c r="AD170" s="43"/>
      <c r="AE170" s="43"/>
      <c r="AF170" s="37"/>
      <c r="AG170" s="56"/>
      <c r="AH170" s="56"/>
      <c r="AI170" s="56"/>
      <c r="AJ170" s="37"/>
      <c r="AK170" s="30"/>
    </row>
    <row r="171" spans="2:37" s="24" customFormat="1" ht="409.5" x14ac:dyDescent="0.25">
      <c r="B171" s="43"/>
      <c r="C171" s="42"/>
      <c r="D171" s="9" t="s">
        <v>64</v>
      </c>
      <c r="E171" s="9" t="s">
        <v>143</v>
      </c>
      <c r="F171" s="43"/>
      <c r="G171" s="43"/>
      <c r="H171" s="43"/>
      <c r="I171" s="44"/>
      <c r="J171" s="44"/>
      <c r="K171" s="43"/>
      <c r="L171" s="43"/>
      <c r="M171" s="43"/>
      <c r="N171" s="54"/>
      <c r="O171" s="45"/>
      <c r="P171" s="45"/>
      <c r="Q171" s="46"/>
      <c r="R171" s="55"/>
      <c r="S171" s="55"/>
      <c r="T171" s="55"/>
      <c r="U171" s="37"/>
      <c r="V171" s="37"/>
      <c r="W171" s="37"/>
      <c r="X171" s="43"/>
      <c r="Y171" s="43"/>
      <c r="Z171" s="37"/>
      <c r="AA171" s="43"/>
      <c r="AB171" s="43"/>
      <c r="AC171" s="43"/>
      <c r="AD171" s="43"/>
      <c r="AE171" s="43"/>
      <c r="AF171" s="37"/>
      <c r="AG171" s="56"/>
      <c r="AH171" s="56"/>
      <c r="AI171" s="56"/>
      <c r="AJ171" s="37"/>
      <c r="AK171" s="30"/>
    </row>
    <row r="172" spans="2:37" s="24" customFormat="1" x14ac:dyDescent="0.25">
      <c r="B172" s="43"/>
      <c r="C172" s="42"/>
      <c r="D172" s="42"/>
      <c r="E172" s="43"/>
      <c r="F172" s="43"/>
      <c r="G172" s="43"/>
      <c r="H172" s="43"/>
      <c r="I172" s="44"/>
      <c r="J172" s="44"/>
      <c r="K172" s="43"/>
      <c r="L172" s="43"/>
      <c r="M172" s="43"/>
      <c r="N172" s="54"/>
      <c r="O172" s="45"/>
      <c r="P172" s="45"/>
      <c r="Q172" s="46"/>
      <c r="R172" s="55"/>
      <c r="S172" s="55"/>
      <c r="T172" s="55"/>
      <c r="U172" s="37"/>
      <c r="V172" s="37"/>
      <c r="W172" s="37"/>
      <c r="X172" s="43"/>
      <c r="Y172" s="43"/>
      <c r="Z172" s="37"/>
      <c r="AA172" s="43"/>
      <c r="AB172" s="43"/>
      <c r="AC172" s="43"/>
      <c r="AD172" s="43"/>
      <c r="AE172" s="43"/>
      <c r="AF172" s="37"/>
      <c r="AG172" s="56"/>
      <c r="AH172" s="56"/>
      <c r="AI172" s="56"/>
      <c r="AJ172" s="37"/>
      <c r="AK172" s="30"/>
    </row>
    <row r="173" spans="2:37" s="24" customFormat="1" x14ac:dyDescent="0.25">
      <c r="B173" s="43"/>
      <c r="C173" s="42"/>
      <c r="D173" s="42"/>
      <c r="E173" s="43"/>
      <c r="F173" s="43"/>
      <c r="G173" s="43"/>
      <c r="H173" s="43"/>
      <c r="I173" s="44"/>
      <c r="J173" s="44"/>
      <c r="K173" s="43"/>
      <c r="L173" s="43"/>
      <c r="M173" s="43"/>
      <c r="N173" s="54"/>
      <c r="O173" s="45"/>
      <c r="P173" s="45"/>
      <c r="Q173" s="46"/>
      <c r="R173" s="55"/>
      <c r="S173" s="55"/>
      <c r="T173" s="55"/>
      <c r="U173" s="37"/>
      <c r="V173" s="37"/>
      <c r="W173" s="37"/>
      <c r="X173" s="43"/>
      <c r="Y173" s="43"/>
      <c r="Z173" s="37"/>
      <c r="AA173" s="43"/>
      <c r="AB173" s="43"/>
      <c r="AC173" s="43"/>
      <c r="AD173" s="43"/>
      <c r="AE173" s="43"/>
      <c r="AF173" s="37"/>
      <c r="AG173" s="56"/>
      <c r="AH173" s="56"/>
      <c r="AI173" s="56"/>
      <c r="AJ173" s="37"/>
      <c r="AK173" s="30"/>
    </row>
    <row r="174" spans="2:37" s="24" customFormat="1" x14ac:dyDescent="0.25">
      <c r="B174" s="43"/>
      <c r="C174" s="42"/>
      <c r="D174" s="42"/>
      <c r="E174" s="43"/>
      <c r="F174" s="43"/>
      <c r="G174" s="43"/>
      <c r="H174" s="43"/>
      <c r="I174" s="44"/>
      <c r="J174" s="44"/>
      <c r="K174" s="43"/>
      <c r="L174" s="43"/>
      <c r="M174" s="43"/>
      <c r="N174" s="54"/>
      <c r="O174" s="45"/>
      <c r="P174" s="45"/>
      <c r="Q174" s="46"/>
      <c r="R174" s="55"/>
      <c r="S174" s="55"/>
      <c r="T174" s="55"/>
      <c r="U174" s="37"/>
      <c r="V174" s="37"/>
      <c r="W174" s="37"/>
      <c r="X174" s="43"/>
      <c r="Y174" s="43"/>
      <c r="Z174" s="37"/>
      <c r="AA174" s="43"/>
      <c r="AB174" s="43"/>
      <c r="AC174" s="43"/>
      <c r="AD174" s="43"/>
      <c r="AE174" s="43"/>
      <c r="AF174" s="37"/>
      <c r="AG174" s="56"/>
      <c r="AH174" s="56"/>
      <c r="AI174" s="56"/>
      <c r="AJ174" s="37"/>
      <c r="AK174" s="30"/>
    </row>
    <row r="175" spans="2:37" s="24" customFormat="1" ht="409.5" x14ac:dyDescent="0.25">
      <c r="B175" s="43"/>
      <c r="C175" s="42"/>
      <c r="D175" s="9" t="s">
        <v>169</v>
      </c>
      <c r="E175" s="9" t="s">
        <v>237</v>
      </c>
      <c r="F175" s="43"/>
      <c r="G175" s="43"/>
      <c r="H175" s="43"/>
      <c r="I175" s="44"/>
      <c r="J175" s="44"/>
      <c r="K175" s="43"/>
      <c r="L175" s="43"/>
      <c r="M175" s="43"/>
      <c r="N175" s="54"/>
      <c r="O175" s="45"/>
      <c r="P175" s="45"/>
      <c r="Q175" s="46"/>
      <c r="R175" s="55"/>
      <c r="S175" s="55"/>
      <c r="T175" s="55"/>
      <c r="U175" s="37"/>
      <c r="V175" s="37"/>
      <c r="W175" s="37"/>
      <c r="X175" s="43"/>
      <c r="Y175" s="43"/>
      <c r="Z175" s="37"/>
      <c r="AA175" s="43"/>
      <c r="AB175" s="43"/>
      <c r="AC175" s="43"/>
      <c r="AD175" s="43"/>
      <c r="AE175" s="43"/>
      <c r="AF175" s="37"/>
      <c r="AG175" s="56"/>
      <c r="AH175" s="56"/>
      <c r="AI175" s="56"/>
      <c r="AJ175" s="37"/>
      <c r="AK175" s="30"/>
    </row>
    <row r="176" spans="2:37" s="24" customFormat="1" x14ac:dyDescent="0.25">
      <c r="B176" s="43"/>
      <c r="C176" s="42"/>
      <c r="D176" s="42"/>
      <c r="E176" s="43"/>
      <c r="F176" s="43"/>
      <c r="G176" s="43"/>
      <c r="H176" s="43"/>
      <c r="I176" s="44"/>
      <c r="J176" s="44"/>
      <c r="K176" s="43"/>
      <c r="L176" s="43"/>
      <c r="M176" s="43"/>
      <c r="N176" s="54"/>
      <c r="O176" s="45"/>
      <c r="P176" s="45"/>
      <c r="Q176" s="46"/>
      <c r="R176" s="55"/>
      <c r="S176" s="55"/>
      <c r="T176" s="55"/>
      <c r="U176" s="37"/>
      <c r="V176" s="37"/>
      <c r="W176" s="37"/>
      <c r="X176" s="43"/>
      <c r="Y176" s="43"/>
      <c r="Z176" s="37"/>
      <c r="AA176" s="43"/>
      <c r="AB176" s="43"/>
      <c r="AC176" s="43"/>
      <c r="AD176" s="43"/>
      <c r="AE176" s="43"/>
      <c r="AF176" s="37"/>
      <c r="AG176" s="56"/>
      <c r="AH176" s="56"/>
      <c r="AI176" s="56"/>
      <c r="AJ176" s="37"/>
      <c r="AK176" s="30"/>
    </row>
    <row r="177" spans="2:37" s="24" customFormat="1" x14ac:dyDescent="0.25">
      <c r="B177" s="43"/>
      <c r="C177" s="42"/>
      <c r="D177" s="42"/>
      <c r="E177" s="43"/>
      <c r="F177" s="43"/>
      <c r="G177" s="43"/>
      <c r="H177" s="43"/>
      <c r="I177" s="44"/>
      <c r="J177" s="44"/>
      <c r="K177" s="43"/>
      <c r="L177" s="43"/>
      <c r="M177" s="43"/>
      <c r="N177" s="54"/>
      <c r="O177" s="45"/>
      <c r="P177" s="45"/>
      <c r="Q177" s="46"/>
      <c r="R177" s="55"/>
      <c r="S177" s="55"/>
      <c r="T177" s="55"/>
      <c r="U177" s="37"/>
      <c r="V177" s="37"/>
      <c r="W177" s="37"/>
      <c r="X177" s="43"/>
      <c r="Y177" s="43"/>
      <c r="Z177" s="37"/>
      <c r="AA177" s="43"/>
      <c r="AB177" s="43"/>
      <c r="AC177" s="43"/>
      <c r="AD177" s="43"/>
      <c r="AE177" s="43"/>
      <c r="AF177" s="37"/>
      <c r="AG177" s="56"/>
      <c r="AH177" s="56"/>
      <c r="AI177" s="56"/>
      <c r="AJ177" s="37"/>
      <c r="AK177" s="30"/>
    </row>
    <row r="178" spans="2:37" s="24" customFormat="1" x14ac:dyDescent="0.25">
      <c r="B178" s="43"/>
      <c r="C178" s="42"/>
      <c r="D178" s="42"/>
      <c r="E178" s="43"/>
      <c r="F178" s="43"/>
      <c r="G178" s="43"/>
      <c r="H178" s="43"/>
      <c r="I178" s="44"/>
      <c r="J178" s="44"/>
      <c r="K178" s="43"/>
      <c r="L178" s="43"/>
      <c r="M178" s="43"/>
      <c r="N178" s="54"/>
      <c r="O178" s="45"/>
      <c r="P178" s="45"/>
      <c r="Q178" s="46"/>
      <c r="R178" s="55"/>
      <c r="S178" s="55"/>
      <c r="T178" s="55"/>
      <c r="U178" s="37"/>
      <c r="V178" s="37"/>
      <c r="W178" s="37"/>
      <c r="X178" s="43"/>
      <c r="Y178" s="43"/>
      <c r="Z178" s="37"/>
      <c r="AA178" s="43"/>
      <c r="AB178" s="43"/>
      <c r="AC178" s="43"/>
      <c r="AD178" s="43"/>
      <c r="AE178" s="43"/>
      <c r="AF178" s="37"/>
      <c r="AG178" s="56"/>
      <c r="AH178" s="56"/>
      <c r="AI178" s="56"/>
      <c r="AJ178" s="37"/>
      <c r="AK178" s="30"/>
    </row>
    <row r="179" spans="2:37" s="24" customFormat="1" x14ac:dyDescent="0.25">
      <c r="B179" s="43"/>
      <c r="C179" s="42"/>
      <c r="D179" s="42"/>
      <c r="E179" s="43"/>
      <c r="F179" s="43"/>
      <c r="G179" s="43"/>
      <c r="H179" s="43"/>
      <c r="I179" s="44"/>
      <c r="J179" s="44"/>
      <c r="K179" s="43"/>
      <c r="L179" s="43"/>
      <c r="M179" s="43"/>
      <c r="N179" s="54"/>
      <c r="O179" s="45"/>
      <c r="P179" s="45"/>
      <c r="Q179" s="46"/>
      <c r="R179" s="55"/>
      <c r="S179" s="55"/>
      <c r="T179" s="55"/>
      <c r="U179" s="37"/>
      <c r="V179" s="37"/>
      <c r="W179" s="37"/>
      <c r="X179" s="43"/>
      <c r="Y179" s="43"/>
      <c r="Z179" s="37"/>
      <c r="AA179" s="43"/>
      <c r="AB179" s="43"/>
      <c r="AC179" s="43"/>
      <c r="AD179" s="43"/>
      <c r="AE179" s="43"/>
      <c r="AF179" s="37"/>
      <c r="AG179" s="56"/>
      <c r="AH179" s="56"/>
      <c r="AI179" s="56"/>
      <c r="AJ179" s="37"/>
      <c r="AK179" s="30"/>
    </row>
    <row r="180" spans="2:37" s="24" customFormat="1" x14ac:dyDescent="0.25">
      <c r="B180" s="43"/>
      <c r="C180" s="42"/>
      <c r="D180" s="42"/>
      <c r="E180" s="43"/>
      <c r="F180" s="43"/>
      <c r="G180" s="43"/>
      <c r="H180" s="43"/>
      <c r="I180" s="44"/>
      <c r="J180" s="44"/>
      <c r="K180" s="43"/>
      <c r="L180" s="43"/>
      <c r="M180" s="43"/>
      <c r="N180" s="54"/>
      <c r="O180" s="45"/>
      <c r="P180" s="45"/>
      <c r="Q180" s="46"/>
      <c r="R180" s="55"/>
      <c r="S180" s="55"/>
      <c r="T180" s="55"/>
      <c r="U180" s="37"/>
      <c r="V180" s="37"/>
      <c r="W180" s="37"/>
      <c r="X180" s="43"/>
      <c r="Y180" s="43"/>
      <c r="Z180" s="37"/>
      <c r="AA180" s="43"/>
      <c r="AB180" s="43"/>
      <c r="AC180" s="43"/>
      <c r="AD180" s="43"/>
      <c r="AE180" s="43"/>
      <c r="AF180" s="37"/>
      <c r="AG180" s="56"/>
      <c r="AH180" s="56"/>
      <c r="AI180" s="56"/>
      <c r="AJ180" s="37"/>
      <c r="AK180" s="30"/>
    </row>
    <row r="181" spans="2:37" s="24" customFormat="1" x14ac:dyDescent="0.25">
      <c r="B181" s="43"/>
      <c r="C181" s="42"/>
      <c r="D181" s="42"/>
      <c r="E181" s="43"/>
      <c r="F181" s="43"/>
      <c r="G181" s="43"/>
      <c r="H181" s="43"/>
      <c r="I181" s="44"/>
      <c r="J181" s="44"/>
      <c r="K181" s="43"/>
      <c r="L181" s="43"/>
      <c r="M181" s="43"/>
      <c r="N181" s="54"/>
      <c r="O181" s="45"/>
      <c r="P181" s="45"/>
      <c r="Q181" s="46"/>
      <c r="R181" s="55"/>
      <c r="S181" s="55"/>
      <c r="T181" s="55"/>
      <c r="U181" s="37"/>
      <c r="V181" s="37"/>
      <c r="W181" s="37"/>
      <c r="X181" s="43"/>
      <c r="Y181" s="43"/>
      <c r="Z181" s="37"/>
      <c r="AA181" s="43"/>
      <c r="AB181" s="43"/>
      <c r="AC181" s="43"/>
      <c r="AD181" s="43"/>
      <c r="AE181" s="43"/>
      <c r="AF181" s="37"/>
      <c r="AG181" s="56"/>
      <c r="AH181" s="56"/>
      <c r="AI181" s="56"/>
      <c r="AJ181" s="37"/>
      <c r="AK181" s="30"/>
    </row>
    <row r="182" spans="2:37" s="24" customFormat="1" x14ac:dyDescent="0.25">
      <c r="B182" s="43"/>
      <c r="C182" s="42"/>
      <c r="D182" s="42"/>
      <c r="E182" s="43"/>
      <c r="F182" s="43"/>
      <c r="G182" s="43"/>
      <c r="H182" s="43"/>
      <c r="I182" s="44"/>
      <c r="J182" s="44"/>
      <c r="K182" s="43"/>
      <c r="L182" s="43"/>
      <c r="M182" s="43"/>
      <c r="N182" s="54"/>
      <c r="O182" s="45"/>
      <c r="P182" s="45"/>
      <c r="Q182" s="46"/>
      <c r="R182" s="55"/>
      <c r="S182" s="55"/>
      <c r="T182" s="55"/>
      <c r="U182" s="37"/>
      <c r="V182" s="37"/>
      <c r="W182" s="37"/>
      <c r="X182" s="43"/>
      <c r="Y182" s="43"/>
      <c r="Z182" s="37"/>
      <c r="AA182" s="43"/>
      <c r="AB182" s="43"/>
      <c r="AC182" s="43"/>
      <c r="AD182" s="43"/>
      <c r="AE182" s="43"/>
      <c r="AF182" s="37"/>
      <c r="AG182" s="56"/>
      <c r="AH182" s="56"/>
      <c r="AI182" s="56"/>
      <c r="AJ182" s="37"/>
      <c r="AK182" s="30"/>
    </row>
    <row r="183" spans="2:37" s="24" customFormat="1" x14ac:dyDescent="0.25">
      <c r="B183" s="43"/>
      <c r="C183" s="42"/>
      <c r="D183" s="42"/>
      <c r="E183" s="43"/>
      <c r="F183" s="43"/>
      <c r="G183" s="43"/>
      <c r="H183" s="43"/>
      <c r="I183" s="44"/>
      <c r="J183" s="44"/>
      <c r="K183" s="43"/>
      <c r="L183" s="43"/>
      <c r="M183" s="43"/>
      <c r="N183" s="54"/>
      <c r="O183" s="45"/>
      <c r="P183" s="45"/>
      <c r="Q183" s="46"/>
      <c r="R183" s="55"/>
      <c r="S183" s="55"/>
      <c r="T183" s="55"/>
      <c r="U183" s="37"/>
      <c r="V183" s="37"/>
      <c r="W183" s="37"/>
      <c r="X183" s="43"/>
      <c r="Y183" s="43"/>
      <c r="Z183" s="37"/>
      <c r="AA183" s="43"/>
      <c r="AB183" s="43"/>
      <c r="AC183" s="43"/>
      <c r="AD183" s="43"/>
      <c r="AE183" s="43"/>
      <c r="AF183" s="37"/>
      <c r="AG183" s="56"/>
      <c r="AH183" s="56"/>
      <c r="AI183" s="56"/>
      <c r="AJ183" s="37"/>
      <c r="AK183" s="30"/>
    </row>
    <row r="184" spans="2:37" s="24" customFormat="1" x14ac:dyDescent="0.25">
      <c r="B184" s="43"/>
      <c r="C184" s="42"/>
      <c r="D184" s="42"/>
      <c r="E184" s="43"/>
      <c r="F184" s="43"/>
      <c r="G184" s="43"/>
      <c r="H184" s="43"/>
      <c r="I184" s="44"/>
      <c r="J184" s="44"/>
      <c r="K184" s="43"/>
      <c r="L184" s="43"/>
      <c r="M184" s="43"/>
      <c r="N184" s="54"/>
      <c r="O184" s="45"/>
      <c r="P184" s="45"/>
      <c r="Q184" s="46"/>
      <c r="R184" s="55"/>
      <c r="S184" s="55"/>
      <c r="T184" s="55"/>
      <c r="U184" s="37"/>
      <c r="V184" s="37"/>
      <c r="W184" s="37"/>
      <c r="X184" s="43"/>
      <c r="Y184" s="43"/>
      <c r="Z184" s="37"/>
      <c r="AA184" s="43"/>
      <c r="AB184" s="43"/>
      <c r="AC184" s="43"/>
      <c r="AD184" s="43"/>
      <c r="AE184" s="43"/>
      <c r="AF184" s="37"/>
      <c r="AG184" s="56"/>
      <c r="AH184" s="56"/>
      <c r="AI184" s="56"/>
      <c r="AJ184" s="37"/>
      <c r="AK184" s="30"/>
    </row>
    <row r="185" spans="2:37" s="24" customFormat="1" x14ac:dyDescent="0.25">
      <c r="B185" s="43"/>
      <c r="C185" s="42"/>
      <c r="D185" s="42"/>
      <c r="E185" s="43"/>
      <c r="F185" s="43"/>
      <c r="G185" s="43"/>
      <c r="H185" s="43"/>
      <c r="I185" s="44"/>
      <c r="J185" s="44"/>
      <c r="K185" s="43"/>
      <c r="L185" s="43"/>
      <c r="M185" s="43"/>
      <c r="N185" s="57"/>
      <c r="O185" s="45"/>
      <c r="P185" s="45"/>
      <c r="Q185" s="46"/>
      <c r="R185" s="55"/>
      <c r="S185" s="55"/>
      <c r="T185" s="55"/>
      <c r="U185" s="37"/>
      <c r="V185" s="37"/>
      <c r="W185" s="37"/>
      <c r="X185" s="43"/>
      <c r="Y185" s="43"/>
      <c r="Z185" s="37"/>
      <c r="AA185" s="43"/>
      <c r="AB185" s="43"/>
      <c r="AC185" s="43"/>
      <c r="AD185" s="43"/>
      <c r="AE185" s="43"/>
      <c r="AF185" s="37"/>
      <c r="AG185" s="56"/>
      <c r="AH185" s="56"/>
      <c r="AI185" s="56"/>
      <c r="AJ185" s="37"/>
      <c r="AK185" s="30"/>
    </row>
    <row r="186" spans="2:37" s="24" customFormat="1" x14ac:dyDescent="0.25">
      <c r="B186" s="43"/>
      <c r="C186" s="42"/>
      <c r="D186" s="42"/>
      <c r="E186" s="43"/>
      <c r="F186" s="43"/>
      <c r="G186" s="43"/>
      <c r="H186" s="43"/>
      <c r="I186" s="44"/>
      <c r="J186" s="44"/>
      <c r="K186" s="43"/>
      <c r="L186" s="43"/>
      <c r="M186" s="43"/>
      <c r="N186" s="54"/>
      <c r="O186" s="45"/>
      <c r="P186" s="45"/>
      <c r="Q186" s="46"/>
      <c r="R186" s="55"/>
      <c r="S186" s="55"/>
      <c r="T186" s="55"/>
      <c r="U186" s="37"/>
      <c r="V186" s="37"/>
      <c r="W186" s="37"/>
      <c r="X186" s="43"/>
      <c r="Y186" s="43"/>
      <c r="Z186" s="37"/>
      <c r="AA186" s="43"/>
      <c r="AB186" s="43"/>
      <c r="AC186" s="43"/>
      <c r="AD186" s="43"/>
      <c r="AE186" s="43"/>
      <c r="AF186" s="37"/>
      <c r="AG186" s="56"/>
      <c r="AH186" s="56"/>
      <c r="AI186" s="56"/>
      <c r="AJ186" s="37"/>
      <c r="AK186" s="30"/>
    </row>
    <row r="187" spans="2:37" s="24" customFormat="1" x14ac:dyDescent="0.25">
      <c r="B187" s="43"/>
      <c r="C187" s="42"/>
      <c r="D187" s="42"/>
      <c r="E187" s="43"/>
      <c r="F187" s="43"/>
      <c r="G187" s="43"/>
      <c r="H187" s="43"/>
      <c r="I187" s="44"/>
      <c r="J187" s="44"/>
      <c r="K187" s="43"/>
      <c r="L187" s="43"/>
      <c r="M187" s="43"/>
      <c r="N187" s="54"/>
      <c r="O187" s="45"/>
      <c r="P187" s="45"/>
      <c r="Q187" s="46"/>
      <c r="R187" s="55"/>
      <c r="S187" s="55"/>
      <c r="T187" s="55"/>
      <c r="U187" s="37"/>
      <c r="V187" s="37"/>
      <c r="W187" s="37"/>
      <c r="X187" s="43"/>
      <c r="Y187" s="43"/>
      <c r="Z187" s="37"/>
      <c r="AA187" s="43"/>
      <c r="AB187" s="43"/>
      <c r="AC187" s="43"/>
      <c r="AD187" s="43"/>
      <c r="AE187" s="43"/>
      <c r="AF187" s="37"/>
      <c r="AG187" s="56"/>
      <c r="AH187" s="56"/>
      <c r="AI187" s="56"/>
      <c r="AJ187" s="37"/>
      <c r="AK187" s="30"/>
    </row>
    <row r="188" spans="2:37" s="24" customFormat="1" x14ac:dyDescent="0.25">
      <c r="B188" s="43"/>
      <c r="C188" s="42"/>
      <c r="D188" s="42"/>
      <c r="E188" s="43"/>
      <c r="F188" s="43"/>
      <c r="G188" s="43"/>
      <c r="H188" s="43"/>
      <c r="I188" s="44"/>
      <c r="J188" s="44"/>
      <c r="K188" s="43"/>
      <c r="L188" s="43"/>
      <c r="M188" s="43"/>
      <c r="N188" s="54"/>
      <c r="O188" s="45"/>
      <c r="P188" s="45"/>
      <c r="Q188" s="46"/>
      <c r="R188" s="55"/>
      <c r="S188" s="55"/>
      <c r="T188" s="55"/>
      <c r="U188" s="37"/>
      <c r="V188" s="37"/>
      <c r="W188" s="37"/>
      <c r="X188" s="43"/>
      <c r="Y188" s="43"/>
      <c r="Z188" s="37"/>
      <c r="AA188" s="43"/>
      <c r="AB188" s="43"/>
      <c r="AC188" s="43"/>
      <c r="AD188" s="43"/>
      <c r="AE188" s="43"/>
      <c r="AF188" s="37"/>
      <c r="AG188" s="56"/>
      <c r="AH188" s="56"/>
      <c r="AI188" s="56"/>
      <c r="AJ188" s="37"/>
      <c r="AK188" s="30"/>
    </row>
    <row r="189" spans="2:37" s="24" customFormat="1" x14ac:dyDescent="0.25">
      <c r="B189" s="43"/>
      <c r="C189" s="42"/>
      <c r="D189" s="42"/>
      <c r="E189" s="43"/>
      <c r="F189" s="43"/>
      <c r="G189" s="43"/>
      <c r="H189" s="43"/>
      <c r="I189" s="44"/>
      <c r="J189" s="44"/>
      <c r="K189" s="43"/>
      <c r="L189" s="43"/>
      <c r="M189" s="43"/>
      <c r="N189" s="54"/>
      <c r="O189" s="45"/>
      <c r="P189" s="45"/>
      <c r="Q189" s="46"/>
      <c r="R189" s="55"/>
      <c r="S189" s="55"/>
      <c r="T189" s="55"/>
      <c r="U189" s="37"/>
      <c r="V189" s="37"/>
      <c r="W189" s="37"/>
      <c r="X189" s="43"/>
      <c r="Y189" s="43"/>
      <c r="Z189" s="37"/>
      <c r="AA189" s="43"/>
      <c r="AB189" s="43"/>
      <c r="AC189" s="43"/>
      <c r="AD189" s="43"/>
      <c r="AE189" s="43"/>
      <c r="AF189" s="37"/>
      <c r="AG189" s="56"/>
      <c r="AH189" s="56"/>
      <c r="AI189" s="56"/>
      <c r="AJ189" s="37"/>
      <c r="AK189" s="30"/>
    </row>
    <row r="190" spans="2:37" s="24" customFormat="1" x14ac:dyDescent="0.25">
      <c r="B190" s="43"/>
      <c r="C190" s="42"/>
      <c r="D190" s="42"/>
      <c r="E190" s="43"/>
      <c r="F190" s="43"/>
      <c r="G190" s="43"/>
      <c r="H190" s="43"/>
      <c r="I190" s="44"/>
      <c r="J190" s="44"/>
      <c r="K190" s="43"/>
      <c r="L190" s="43"/>
      <c r="M190" s="43"/>
      <c r="N190" s="54"/>
      <c r="O190" s="45"/>
      <c r="P190" s="45"/>
      <c r="Q190" s="46"/>
      <c r="R190" s="55"/>
      <c r="S190" s="55"/>
      <c r="T190" s="55"/>
      <c r="U190" s="37"/>
      <c r="V190" s="37"/>
      <c r="W190" s="37"/>
      <c r="X190" s="43"/>
      <c r="Y190" s="43"/>
      <c r="Z190" s="37"/>
      <c r="AA190" s="43"/>
      <c r="AB190" s="43"/>
      <c r="AC190" s="43"/>
      <c r="AD190" s="43"/>
      <c r="AE190" s="43"/>
      <c r="AF190" s="37"/>
      <c r="AG190" s="56"/>
      <c r="AH190" s="56"/>
      <c r="AI190" s="56"/>
      <c r="AJ190" s="37"/>
      <c r="AK190" s="30"/>
    </row>
    <row r="191" spans="2:37" s="24" customFormat="1" x14ac:dyDescent="0.25">
      <c r="B191" s="43"/>
      <c r="C191" s="42"/>
      <c r="D191" s="42"/>
      <c r="E191" s="43"/>
      <c r="F191" s="43"/>
      <c r="G191" s="43"/>
      <c r="H191" s="43"/>
      <c r="I191" s="44"/>
      <c r="J191" s="44"/>
      <c r="K191" s="43"/>
      <c r="L191" s="43"/>
      <c r="M191" s="43"/>
      <c r="N191" s="54"/>
      <c r="O191" s="45"/>
      <c r="P191" s="45"/>
      <c r="Q191" s="46"/>
      <c r="R191" s="55"/>
      <c r="S191" s="55"/>
      <c r="T191" s="55"/>
      <c r="U191" s="37"/>
      <c r="V191" s="37"/>
      <c r="W191" s="37"/>
      <c r="X191" s="43"/>
      <c r="Y191" s="43"/>
      <c r="Z191" s="37"/>
      <c r="AA191" s="43"/>
      <c r="AB191" s="43"/>
      <c r="AC191" s="43"/>
      <c r="AD191" s="43"/>
      <c r="AE191" s="43"/>
      <c r="AF191" s="37"/>
      <c r="AG191" s="56"/>
      <c r="AH191" s="56"/>
      <c r="AI191" s="56"/>
      <c r="AJ191" s="37"/>
      <c r="AK191" s="30"/>
    </row>
    <row r="192" spans="2:37" s="24" customFormat="1" x14ac:dyDescent="0.25">
      <c r="B192" s="43"/>
      <c r="C192" s="42"/>
      <c r="D192" s="42"/>
      <c r="E192" s="43"/>
      <c r="F192" s="43"/>
      <c r="G192" s="43"/>
      <c r="H192" s="43"/>
      <c r="I192" s="44"/>
      <c r="J192" s="44"/>
      <c r="K192" s="43"/>
      <c r="L192" s="43"/>
      <c r="M192" s="43"/>
      <c r="N192" s="54"/>
      <c r="O192" s="45"/>
      <c r="P192" s="45"/>
      <c r="Q192" s="46"/>
      <c r="R192" s="55"/>
      <c r="S192" s="55"/>
      <c r="T192" s="55"/>
      <c r="U192" s="37"/>
      <c r="V192" s="37"/>
      <c r="W192" s="37"/>
      <c r="X192" s="43"/>
      <c r="Y192" s="43"/>
      <c r="Z192" s="37"/>
      <c r="AA192" s="43"/>
      <c r="AB192" s="43"/>
      <c r="AC192" s="43"/>
      <c r="AD192" s="43"/>
      <c r="AE192" s="43"/>
      <c r="AF192" s="37"/>
      <c r="AG192" s="56"/>
      <c r="AH192" s="56"/>
      <c r="AI192" s="56"/>
      <c r="AJ192" s="37"/>
      <c r="AK192" s="30"/>
    </row>
    <row r="193" spans="2:37" s="24" customFormat="1" x14ac:dyDescent="0.25">
      <c r="B193" s="43"/>
      <c r="C193" s="42"/>
      <c r="D193" s="42"/>
      <c r="E193" s="43"/>
      <c r="F193" s="43"/>
      <c r="G193" s="43"/>
      <c r="H193" s="43"/>
      <c r="I193" s="44"/>
      <c r="J193" s="44"/>
      <c r="K193" s="43"/>
      <c r="L193" s="43"/>
      <c r="M193" s="43"/>
      <c r="N193" s="54"/>
      <c r="O193" s="45"/>
      <c r="P193" s="45"/>
      <c r="Q193" s="46"/>
      <c r="R193" s="55"/>
      <c r="S193" s="55"/>
      <c r="T193" s="55"/>
      <c r="U193" s="37"/>
      <c r="V193" s="37"/>
      <c r="W193" s="37"/>
      <c r="X193" s="43"/>
      <c r="Y193" s="43"/>
      <c r="Z193" s="37"/>
      <c r="AA193" s="43"/>
      <c r="AB193" s="43"/>
      <c r="AC193" s="43"/>
      <c r="AD193" s="43"/>
      <c r="AE193" s="43"/>
      <c r="AF193" s="37"/>
      <c r="AG193" s="56"/>
      <c r="AH193" s="56"/>
      <c r="AI193" s="56"/>
      <c r="AJ193" s="37"/>
      <c r="AK193" s="30"/>
    </row>
    <row r="194" spans="2:37" s="24" customFormat="1" x14ac:dyDescent="0.25">
      <c r="B194" s="43"/>
      <c r="C194" s="42"/>
      <c r="D194" s="42"/>
      <c r="E194" s="43"/>
      <c r="F194" s="43"/>
      <c r="G194" s="43"/>
      <c r="H194" s="43"/>
      <c r="I194" s="44"/>
      <c r="J194" s="44"/>
      <c r="K194" s="43"/>
      <c r="L194" s="43"/>
      <c r="M194" s="43"/>
      <c r="N194" s="54"/>
      <c r="O194" s="45"/>
      <c r="P194" s="45"/>
      <c r="Q194" s="46"/>
      <c r="R194" s="55"/>
      <c r="S194" s="55"/>
      <c r="T194" s="55"/>
      <c r="U194" s="37"/>
      <c r="V194" s="37"/>
      <c r="W194" s="37"/>
      <c r="X194" s="43"/>
      <c r="Y194" s="43"/>
      <c r="Z194" s="37"/>
      <c r="AA194" s="43"/>
      <c r="AB194" s="43"/>
      <c r="AC194" s="43"/>
      <c r="AD194" s="43"/>
      <c r="AE194" s="43"/>
      <c r="AF194" s="37"/>
      <c r="AG194" s="56"/>
      <c r="AH194" s="56"/>
      <c r="AI194" s="56"/>
      <c r="AJ194" s="37"/>
      <c r="AK194" s="30"/>
    </row>
    <row r="195" spans="2:37" s="24" customFormat="1" x14ac:dyDescent="0.25">
      <c r="B195" s="43"/>
      <c r="C195" s="42"/>
      <c r="D195" s="42"/>
      <c r="E195" s="43"/>
      <c r="F195" s="43"/>
      <c r="G195" s="43"/>
      <c r="H195" s="43"/>
      <c r="I195" s="44"/>
      <c r="J195" s="44"/>
      <c r="K195" s="43"/>
      <c r="L195" s="43"/>
      <c r="M195" s="43"/>
      <c r="N195" s="54"/>
      <c r="O195" s="45"/>
      <c r="P195" s="45"/>
      <c r="Q195" s="46"/>
      <c r="R195" s="55"/>
      <c r="S195" s="55"/>
      <c r="T195" s="55"/>
      <c r="U195" s="37"/>
      <c r="V195" s="37"/>
      <c r="W195" s="37"/>
      <c r="X195" s="43"/>
      <c r="Y195" s="43"/>
      <c r="Z195" s="37"/>
      <c r="AA195" s="43"/>
      <c r="AB195" s="43"/>
      <c r="AC195" s="43"/>
      <c r="AD195" s="43"/>
      <c r="AE195" s="43"/>
      <c r="AF195" s="37"/>
      <c r="AG195" s="56"/>
      <c r="AH195" s="56"/>
      <c r="AI195" s="56"/>
      <c r="AJ195" s="37"/>
      <c r="AK195" s="30"/>
    </row>
    <row r="196" spans="2:37" s="24" customFormat="1" x14ac:dyDescent="0.25">
      <c r="B196" s="43"/>
      <c r="C196" s="42"/>
      <c r="D196" s="42"/>
      <c r="E196" s="43"/>
      <c r="F196" s="43"/>
      <c r="G196" s="43"/>
      <c r="H196" s="43"/>
      <c r="I196" s="44"/>
      <c r="J196" s="44"/>
      <c r="K196" s="43"/>
      <c r="L196" s="43"/>
      <c r="M196" s="43"/>
      <c r="N196" s="54"/>
      <c r="O196" s="45"/>
      <c r="P196" s="45"/>
      <c r="Q196" s="46"/>
      <c r="R196" s="55"/>
      <c r="S196" s="55"/>
      <c r="T196" s="55"/>
      <c r="U196" s="37"/>
      <c r="V196" s="37"/>
      <c r="W196" s="37"/>
      <c r="X196" s="43"/>
      <c r="Y196" s="43"/>
      <c r="Z196" s="37"/>
      <c r="AA196" s="43"/>
      <c r="AB196" s="43"/>
      <c r="AC196" s="43"/>
      <c r="AD196" s="43"/>
      <c r="AE196" s="43"/>
      <c r="AF196" s="37"/>
      <c r="AG196" s="56"/>
      <c r="AH196" s="56"/>
      <c r="AI196" s="56"/>
      <c r="AJ196" s="37"/>
      <c r="AK196" s="30"/>
    </row>
    <row r="197" spans="2:37" s="24" customFormat="1" x14ac:dyDescent="0.25">
      <c r="B197" s="43"/>
      <c r="C197" s="42"/>
      <c r="D197" s="42"/>
      <c r="E197" s="43"/>
      <c r="F197" s="43"/>
      <c r="G197" s="43"/>
      <c r="H197" s="43"/>
      <c r="I197" s="44"/>
      <c r="J197" s="44"/>
      <c r="K197" s="43"/>
      <c r="L197" s="43"/>
      <c r="M197" s="43"/>
      <c r="N197" s="54"/>
      <c r="O197" s="45"/>
      <c r="P197" s="45"/>
      <c r="Q197" s="46"/>
      <c r="R197" s="55"/>
      <c r="S197" s="55"/>
      <c r="T197" s="55"/>
      <c r="U197" s="37"/>
      <c r="V197" s="37"/>
      <c r="W197" s="37"/>
      <c r="X197" s="43"/>
      <c r="Y197" s="43"/>
      <c r="Z197" s="37"/>
      <c r="AA197" s="43"/>
      <c r="AB197" s="43"/>
      <c r="AC197" s="43"/>
      <c r="AD197" s="43"/>
      <c r="AE197" s="43"/>
      <c r="AF197" s="37"/>
      <c r="AG197" s="56"/>
      <c r="AH197" s="56"/>
      <c r="AI197" s="56"/>
      <c r="AJ197" s="37"/>
      <c r="AK197" s="30"/>
    </row>
    <row r="198" spans="2:37" s="24" customFormat="1" x14ac:dyDescent="0.25">
      <c r="B198" s="43"/>
      <c r="C198" s="42"/>
      <c r="D198" s="42"/>
      <c r="E198" s="43"/>
      <c r="F198" s="43"/>
      <c r="G198" s="43"/>
      <c r="H198" s="43"/>
      <c r="I198" s="44"/>
      <c r="J198" s="44"/>
      <c r="K198" s="43"/>
      <c r="L198" s="43"/>
      <c r="M198" s="43"/>
      <c r="N198" s="54"/>
      <c r="O198" s="45"/>
      <c r="P198" s="45"/>
      <c r="Q198" s="46"/>
      <c r="R198" s="55"/>
      <c r="S198" s="55"/>
      <c r="T198" s="55"/>
      <c r="U198" s="37"/>
      <c r="V198" s="37"/>
      <c r="W198" s="37"/>
      <c r="X198" s="43"/>
      <c r="Y198" s="43"/>
      <c r="Z198" s="37"/>
      <c r="AA198" s="43"/>
      <c r="AB198" s="43"/>
      <c r="AC198" s="43"/>
      <c r="AD198" s="43"/>
      <c r="AE198" s="43"/>
      <c r="AF198" s="37"/>
      <c r="AG198" s="56"/>
      <c r="AH198" s="56"/>
      <c r="AI198" s="56"/>
      <c r="AJ198" s="37"/>
      <c r="AK198" s="30"/>
    </row>
    <row r="199" spans="2:37" s="24" customFormat="1" x14ac:dyDescent="0.25">
      <c r="B199" s="43"/>
      <c r="C199" s="42"/>
      <c r="D199" s="42"/>
      <c r="E199" s="43"/>
      <c r="F199" s="43"/>
      <c r="G199" s="43"/>
      <c r="H199" s="43"/>
      <c r="I199" s="44"/>
      <c r="J199" s="44"/>
      <c r="K199" s="43"/>
      <c r="L199" s="43"/>
      <c r="M199" s="43"/>
      <c r="N199" s="54"/>
      <c r="O199" s="45"/>
      <c r="P199" s="45"/>
      <c r="Q199" s="46"/>
      <c r="R199" s="55"/>
      <c r="S199" s="55"/>
      <c r="T199" s="55"/>
      <c r="U199" s="37"/>
      <c r="V199" s="37"/>
      <c r="W199" s="37"/>
      <c r="X199" s="43"/>
      <c r="Y199" s="43"/>
      <c r="Z199" s="37"/>
      <c r="AA199" s="43"/>
      <c r="AB199" s="43"/>
      <c r="AC199" s="43"/>
      <c r="AD199" s="43"/>
      <c r="AE199" s="43"/>
      <c r="AF199" s="37"/>
      <c r="AG199" s="56"/>
      <c r="AH199" s="56"/>
      <c r="AI199" s="56"/>
      <c r="AJ199" s="37"/>
      <c r="AK199" s="30"/>
    </row>
    <row r="200" spans="2:37" s="24" customFormat="1" x14ac:dyDescent="0.25">
      <c r="B200" s="43"/>
      <c r="C200" s="42"/>
      <c r="D200" s="42"/>
      <c r="E200" s="43"/>
      <c r="F200" s="43"/>
      <c r="G200" s="43"/>
      <c r="H200" s="43"/>
      <c r="I200" s="44"/>
      <c r="J200" s="44"/>
      <c r="K200" s="43"/>
      <c r="L200" s="43"/>
      <c r="M200" s="43"/>
      <c r="N200" s="54"/>
      <c r="O200" s="45"/>
      <c r="P200" s="45"/>
      <c r="Q200" s="46"/>
      <c r="R200" s="55"/>
      <c r="S200" s="55"/>
      <c r="T200" s="55"/>
      <c r="U200" s="37"/>
      <c r="V200" s="37"/>
      <c r="W200" s="37"/>
      <c r="X200" s="43"/>
      <c r="Y200" s="43"/>
      <c r="Z200" s="37"/>
      <c r="AA200" s="43"/>
      <c r="AB200" s="43"/>
      <c r="AC200" s="43"/>
      <c r="AD200" s="43"/>
      <c r="AE200" s="43"/>
      <c r="AF200" s="37"/>
      <c r="AG200" s="56"/>
      <c r="AH200" s="56"/>
      <c r="AI200" s="56"/>
      <c r="AJ200" s="37"/>
      <c r="AK200" s="30"/>
    </row>
    <row r="201" spans="2:37" s="24" customFormat="1" x14ac:dyDescent="0.25">
      <c r="B201" s="43"/>
      <c r="C201" s="42"/>
      <c r="D201" s="42"/>
      <c r="E201" s="43"/>
      <c r="F201" s="43"/>
      <c r="G201" s="43"/>
      <c r="H201" s="43"/>
      <c r="I201" s="44"/>
      <c r="J201" s="44"/>
      <c r="K201" s="43"/>
      <c r="L201" s="43"/>
      <c r="M201" s="43"/>
      <c r="N201" s="54"/>
      <c r="O201" s="45"/>
      <c r="P201" s="45"/>
      <c r="Q201" s="46"/>
      <c r="R201" s="55"/>
      <c r="S201" s="55"/>
      <c r="T201" s="55"/>
      <c r="U201" s="37"/>
      <c r="V201" s="37"/>
      <c r="W201" s="37"/>
      <c r="X201" s="43"/>
      <c r="Y201" s="43"/>
      <c r="Z201" s="37"/>
      <c r="AA201" s="43"/>
      <c r="AB201" s="43"/>
      <c r="AC201" s="43"/>
      <c r="AD201" s="43"/>
      <c r="AE201" s="43"/>
      <c r="AF201" s="37"/>
      <c r="AG201" s="56"/>
      <c r="AH201" s="56"/>
      <c r="AI201" s="56"/>
      <c r="AJ201" s="37"/>
      <c r="AK201" s="30"/>
    </row>
    <row r="202" spans="2:37" s="24" customFormat="1" x14ac:dyDescent="0.25">
      <c r="B202" s="43"/>
      <c r="C202" s="42"/>
      <c r="D202" s="42"/>
      <c r="E202" s="43"/>
      <c r="F202" s="43"/>
      <c r="G202" s="43"/>
      <c r="H202" s="43"/>
      <c r="I202" s="44"/>
      <c r="J202" s="44"/>
      <c r="K202" s="43"/>
      <c r="L202" s="43"/>
      <c r="M202" s="43"/>
      <c r="N202" s="54"/>
      <c r="O202" s="45"/>
      <c r="P202" s="45"/>
      <c r="Q202" s="46"/>
      <c r="R202" s="55"/>
      <c r="S202" s="55"/>
      <c r="T202" s="55"/>
      <c r="U202" s="37"/>
      <c r="V202" s="37"/>
      <c r="W202" s="37"/>
      <c r="X202" s="43"/>
      <c r="Y202" s="43"/>
      <c r="Z202" s="37"/>
      <c r="AA202" s="43"/>
      <c r="AB202" s="43"/>
      <c r="AC202" s="43"/>
      <c r="AD202" s="43"/>
      <c r="AE202" s="43"/>
      <c r="AF202" s="37"/>
      <c r="AG202" s="56"/>
      <c r="AH202" s="56"/>
      <c r="AI202" s="56"/>
      <c r="AJ202" s="37"/>
      <c r="AK202" s="30"/>
    </row>
    <row r="203" spans="2:37" s="24" customFormat="1" x14ac:dyDescent="0.25">
      <c r="B203" s="43"/>
      <c r="C203" s="42"/>
      <c r="D203" s="42"/>
      <c r="E203" s="43"/>
      <c r="F203" s="43"/>
      <c r="G203" s="43"/>
      <c r="H203" s="43"/>
      <c r="I203" s="44"/>
      <c r="J203" s="44"/>
      <c r="K203" s="43"/>
      <c r="L203" s="43"/>
      <c r="M203" s="43"/>
      <c r="N203" s="54"/>
      <c r="O203" s="45"/>
      <c r="P203" s="45"/>
      <c r="Q203" s="46"/>
      <c r="R203" s="55"/>
      <c r="S203" s="55"/>
      <c r="T203" s="55"/>
      <c r="U203" s="37"/>
      <c r="V203" s="37"/>
      <c r="W203" s="37"/>
      <c r="X203" s="43"/>
      <c r="Y203" s="43"/>
      <c r="Z203" s="37"/>
      <c r="AA203" s="43"/>
      <c r="AB203" s="43"/>
      <c r="AC203" s="43"/>
      <c r="AD203" s="43"/>
      <c r="AE203" s="43"/>
      <c r="AF203" s="37"/>
      <c r="AG203" s="56"/>
      <c r="AH203" s="56"/>
      <c r="AI203" s="56"/>
      <c r="AJ203" s="37"/>
      <c r="AK203" s="30"/>
    </row>
    <row r="204" spans="2:37" s="24" customFormat="1" x14ac:dyDescent="0.25">
      <c r="B204" s="43"/>
      <c r="C204" s="42"/>
      <c r="D204" s="42"/>
      <c r="E204" s="43"/>
      <c r="F204" s="43"/>
      <c r="G204" s="43"/>
      <c r="H204" s="43"/>
      <c r="I204" s="44"/>
      <c r="J204" s="44"/>
      <c r="K204" s="43"/>
      <c r="L204" s="43"/>
      <c r="M204" s="43"/>
      <c r="N204" s="54"/>
      <c r="O204" s="45"/>
      <c r="P204" s="45"/>
      <c r="Q204" s="46"/>
      <c r="R204" s="55"/>
      <c r="S204" s="55"/>
      <c r="T204" s="55"/>
      <c r="U204" s="37"/>
      <c r="V204" s="37"/>
      <c r="W204" s="37"/>
      <c r="X204" s="43"/>
      <c r="Y204" s="43"/>
      <c r="Z204" s="37"/>
      <c r="AA204" s="43"/>
      <c r="AB204" s="43"/>
      <c r="AC204" s="43"/>
      <c r="AD204" s="43"/>
      <c r="AE204" s="43"/>
      <c r="AF204" s="37"/>
      <c r="AG204" s="56"/>
      <c r="AH204" s="56"/>
      <c r="AI204" s="56"/>
      <c r="AJ204" s="37"/>
      <c r="AK204" s="30"/>
    </row>
    <row r="205" spans="2:37" s="24" customFormat="1" x14ac:dyDescent="0.25">
      <c r="B205" s="43"/>
      <c r="C205" s="42"/>
      <c r="D205" s="42"/>
      <c r="E205" s="43"/>
      <c r="F205" s="43"/>
      <c r="G205" s="43"/>
      <c r="H205" s="43"/>
      <c r="I205" s="44"/>
      <c r="J205" s="44"/>
      <c r="K205" s="43"/>
      <c r="L205" s="43"/>
      <c r="M205" s="43"/>
      <c r="N205" s="54"/>
      <c r="O205" s="45"/>
      <c r="P205" s="45"/>
      <c r="Q205" s="46"/>
      <c r="R205" s="55"/>
      <c r="S205" s="55"/>
      <c r="T205" s="55"/>
      <c r="U205" s="37"/>
      <c r="V205" s="37"/>
      <c r="W205" s="37"/>
      <c r="X205" s="43"/>
      <c r="Y205" s="43"/>
      <c r="Z205" s="37"/>
      <c r="AA205" s="43"/>
      <c r="AB205" s="43"/>
      <c r="AC205" s="43"/>
      <c r="AD205" s="43"/>
      <c r="AE205" s="43"/>
      <c r="AF205" s="37"/>
      <c r="AG205" s="56"/>
      <c r="AH205" s="56"/>
      <c r="AI205" s="56"/>
      <c r="AJ205" s="37"/>
      <c r="AK205" s="30"/>
    </row>
    <row r="206" spans="2:37" s="24" customFormat="1" x14ac:dyDescent="0.25">
      <c r="B206" s="25"/>
      <c r="C206" s="26"/>
      <c r="D206" s="26"/>
      <c r="E206" s="25"/>
      <c r="F206" s="25"/>
      <c r="G206" s="25"/>
      <c r="H206" s="25"/>
      <c r="I206" s="27"/>
      <c r="J206" s="27"/>
      <c r="K206" s="25"/>
      <c r="L206" s="25"/>
      <c r="M206" s="25"/>
      <c r="N206" s="54"/>
      <c r="O206" s="58"/>
      <c r="P206" s="49"/>
      <c r="Q206" s="25"/>
      <c r="R206" s="30"/>
      <c r="S206" s="30"/>
      <c r="T206" s="30"/>
      <c r="U206" s="31"/>
      <c r="V206" s="31"/>
      <c r="W206" s="31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25"/>
      <c r="AI206" s="25"/>
      <c r="AJ206" s="25"/>
      <c r="AK206" s="30"/>
    </row>
    <row r="207" spans="2:37" s="24" customFormat="1" x14ac:dyDescent="0.25">
      <c r="B207" s="25"/>
      <c r="C207" s="26"/>
      <c r="D207" s="26"/>
      <c r="E207" s="25"/>
      <c r="F207" s="25"/>
      <c r="G207" s="25"/>
      <c r="H207" s="25"/>
      <c r="I207" s="27"/>
      <c r="J207" s="27"/>
      <c r="K207" s="25"/>
      <c r="L207" s="25"/>
      <c r="M207" s="25"/>
      <c r="N207" s="54"/>
      <c r="O207" s="58"/>
      <c r="P207" s="49"/>
      <c r="Q207" s="25"/>
      <c r="R207" s="30"/>
      <c r="S207" s="30"/>
      <c r="T207" s="30"/>
      <c r="U207" s="31"/>
      <c r="V207" s="31"/>
      <c r="W207" s="31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  <c r="AI207" s="25"/>
      <c r="AJ207" s="25"/>
      <c r="AK207" s="30"/>
    </row>
    <row r="208" spans="2:37" s="24" customFormat="1" x14ac:dyDescent="0.25">
      <c r="B208" s="25"/>
      <c r="C208" s="26"/>
      <c r="D208" s="26"/>
      <c r="E208" s="25"/>
      <c r="F208" s="25"/>
      <c r="G208" s="25"/>
      <c r="H208" s="25"/>
      <c r="I208" s="27"/>
      <c r="J208" s="27"/>
      <c r="K208" s="25"/>
      <c r="L208" s="25"/>
      <c r="M208" s="25"/>
      <c r="N208" s="54"/>
      <c r="O208" s="58"/>
      <c r="P208" s="49"/>
      <c r="Q208" s="25"/>
      <c r="R208" s="30"/>
      <c r="S208" s="30"/>
      <c r="T208" s="30"/>
      <c r="U208" s="31"/>
      <c r="V208" s="31"/>
      <c r="W208" s="31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  <c r="AI208" s="25"/>
      <c r="AJ208" s="25"/>
      <c r="AK208" s="30"/>
    </row>
    <row r="209" spans="2:37" s="24" customFormat="1" x14ac:dyDescent="0.25">
      <c r="B209" s="25"/>
      <c r="C209" s="26"/>
      <c r="D209" s="26"/>
      <c r="E209" s="25"/>
      <c r="F209" s="25"/>
      <c r="G209" s="25"/>
      <c r="H209" s="25"/>
      <c r="I209" s="27"/>
      <c r="J209" s="27"/>
      <c r="K209" s="25"/>
      <c r="L209" s="25"/>
      <c r="M209" s="25"/>
      <c r="N209" s="54"/>
      <c r="O209" s="58"/>
      <c r="P209" s="49"/>
      <c r="Q209" s="25"/>
      <c r="R209" s="30"/>
      <c r="S209" s="30"/>
      <c r="T209" s="30"/>
      <c r="U209" s="31"/>
      <c r="V209" s="31"/>
      <c r="W209" s="31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  <c r="AI209" s="25"/>
      <c r="AJ209" s="25"/>
      <c r="AK209" s="30"/>
    </row>
    <row r="210" spans="2:37" s="24" customFormat="1" x14ac:dyDescent="0.25">
      <c r="B210" s="25"/>
      <c r="C210" s="26"/>
      <c r="D210" s="26"/>
      <c r="E210" s="25"/>
      <c r="F210" s="25"/>
      <c r="G210" s="25"/>
      <c r="H210" s="25"/>
      <c r="I210" s="27"/>
      <c r="J210" s="27"/>
      <c r="K210" s="25"/>
      <c r="L210" s="25"/>
      <c r="M210" s="25"/>
      <c r="N210" s="54"/>
      <c r="O210" s="58"/>
      <c r="P210" s="49"/>
      <c r="Q210" s="25"/>
      <c r="R210" s="30"/>
      <c r="S210" s="30"/>
      <c r="T210" s="30"/>
      <c r="U210" s="31"/>
      <c r="V210" s="31"/>
      <c r="W210" s="31"/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  <c r="AH210" s="25"/>
      <c r="AI210" s="25"/>
      <c r="AJ210" s="25"/>
      <c r="AK210" s="30"/>
    </row>
    <row r="211" spans="2:37" s="24" customFormat="1" x14ac:dyDescent="0.25">
      <c r="B211" s="25"/>
      <c r="C211" s="26"/>
      <c r="D211" s="26"/>
      <c r="E211" s="25"/>
      <c r="F211" s="25"/>
      <c r="G211" s="25"/>
      <c r="H211" s="25"/>
      <c r="I211" s="27"/>
      <c r="J211" s="27"/>
      <c r="K211" s="25"/>
      <c r="L211" s="25"/>
      <c r="M211" s="25"/>
      <c r="N211" s="54"/>
      <c r="O211" s="58"/>
      <c r="P211" s="49"/>
      <c r="Q211" s="25"/>
      <c r="R211" s="30"/>
      <c r="S211" s="30"/>
      <c r="T211" s="30"/>
      <c r="U211" s="31"/>
      <c r="V211" s="31"/>
      <c r="W211" s="31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25"/>
      <c r="AI211" s="25"/>
      <c r="AJ211" s="25"/>
      <c r="AK211" s="30"/>
    </row>
    <row r="212" spans="2:37" s="24" customFormat="1" x14ac:dyDescent="0.25">
      <c r="B212" s="25"/>
      <c r="C212" s="26"/>
      <c r="D212" s="26"/>
      <c r="E212" s="25"/>
      <c r="F212" s="25"/>
      <c r="G212" s="25"/>
      <c r="H212" s="25"/>
      <c r="I212" s="27"/>
      <c r="J212" s="27"/>
      <c r="K212" s="25"/>
      <c r="L212" s="25"/>
      <c r="M212" s="25"/>
      <c r="N212" s="54"/>
      <c r="O212" s="58"/>
      <c r="P212" s="49"/>
      <c r="Q212" s="25"/>
      <c r="R212" s="30"/>
      <c r="S212" s="30"/>
      <c r="T212" s="30"/>
      <c r="U212" s="31"/>
      <c r="V212" s="31"/>
      <c r="W212" s="31"/>
      <c r="X212" s="25"/>
      <c r="Y212" s="25"/>
      <c r="Z212" s="25"/>
      <c r="AA212" s="25"/>
      <c r="AB212" s="25"/>
      <c r="AC212" s="25"/>
      <c r="AD212" s="25"/>
      <c r="AE212" s="25"/>
      <c r="AF212" s="25"/>
      <c r="AG212" s="25"/>
      <c r="AH212" s="25"/>
      <c r="AI212" s="25"/>
      <c r="AJ212" s="25"/>
      <c r="AK212" s="30"/>
    </row>
    <row r="213" spans="2:37" s="24" customFormat="1" x14ac:dyDescent="0.25">
      <c r="B213" s="25"/>
      <c r="C213" s="26"/>
      <c r="D213" s="26"/>
      <c r="E213" s="25"/>
      <c r="F213" s="25"/>
      <c r="G213" s="25"/>
      <c r="H213" s="25"/>
      <c r="I213" s="27"/>
      <c r="J213" s="27"/>
      <c r="K213" s="25"/>
      <c r="L213" s="25"/>
      <c r="M213" s="25"/>
      <c r="N213" s="54"/>
      <c r="O213" s="58"/>
      <c r="P213" s="49"/>
      <c r="Q213" s="25"/>
      <c r="R213" s="30"/>
      <c r="S213" s="30"/>
      <c r="T213" s="30"/>
      <c r="U213" s="31"/>
      <c r="V213" s="31"/>
      <c r="W213" s="31"/>
      <c r="X213" s="25"/>
      <c r="Y213" s="25"/>
      <c r="Z213" s="25"/>
      <c r="AA213" s="25"/>
      <c r="AB213" s="25"/>
      <c r="AC213" s="25"/>
      <c r="AD213" s="25"/>
      <c r="AE213" s="25"/>
      <c r="AF213" s="25"/>
      <c r="AG213" s="25"/>
      <c r="AH213" s="25"/>
      <c r="AI213" s="25"/>
      <c r="AJ213" s="25"/>
      <c r="AK213" s="30"/>
    </row>
    <row r="214" spans="2:37" s="24" customFormat="1" x14ac:dyDescent="0.25">
      <c r="B214" s="25"/>
      <c r="C214" s="26"/>
      <c r="D214" s="26"/>
      <c r="E214" s="25"/>
      <c r="F214" s="25"/>
      <c r="G214" s="25"/>
      <c r="H214" s="25"/>
      <c r="I214" s="27"/>
      <c r="J214" s="27"/>
      <c r="K214" s="25"/>
      <c r="L214" s="25"/>
      <c r="M214" s="25"/>
      <c r="N214" s="54"/>
      <c r="O214" s="58"/>
      <c r="P214" s="49"/>
      <c r="Q214" s="25"/>
      <c r="R214" s="30"/>
      <c r="S214" s="30"/>
      <c r="T214" s="30"/>
      <c r="U214" s="31"/>
      <c r="V214" s="31"/>
      <c r="W214" s="31"/>
      <c r="X214" s="25"/>
      <c r="Y214" s="25"/>
      <c r="Z214" s="25"/>
      <c r="AA214" s="25"/>
      <c r="AB214" s="25"/>
      <c r="AC214" s="25"/>
      <c r="AD214" s="25"/>
      <c r="AE214" s="25"/>
      <c r="AF214" s="25"/>
      <c r="AG214" s="25"/>
      <c r="AH214" s="25"/>
      <c r="AI214" s="25"/>
      <c r="AJ214" s="25"/>
      <c r="AK214" s="30"/>
    </row>
    <row r="215" spans="2:37" s="24" customFormat="1" x14ac:dyDescent="0.25">
      <c r="B215" s="25"/>
      <c r="C215" s="26"/>
      <c r="D215" s="26"/>
      <c r="E215" s="25"/>
      <c r="F215" s="25"/>
      <c r="G215" s="25"/>
      <c r="H215" s="25"/>
      <c r="I215" s="27"/>
      <c r="J215" s="27"/>
      <c r="K215" s="25"/>
      <c r="L215" s="25"/>
      <c r="M215" s="25"/>
      <c r="N215" s="54"/>
      <c r="O215" s="58"/>
      <c r="P215" s="49"/>
      <c r="Q215" s="25"/>
      <c r="R215" s="30"/>
      <c r="S215" s="30"/>
      <c r="T215" s="30"/>
      <c r="U215" s="31"/>
      <c r="V215" s="31"/>
      <c r="W215" s="31"/>
      <c r="X215" s="25"/>
      <c r="Y215" s="25"/>
      <c r="Z215" s="25"/>
      <c r="AA215" s="25"/>
      <c r="AB215" s="25"/>
      <c r="AC215" s="25"/>
      <c r="AD215" s="25"/>
      <c r="AE215" s="25"/>
      <c r="AF215" s="25"/>
      <c r="AG215" s="25"/>
      <c r="AH215" s="25"/>
      <c r="AI215" s="25"/>
      <c r="AJ215" s="25"/>
      <c r="AK215" s="30"/>
    </row>
    <row r="216" spans="2:37" s="24" customFormat="1" x14ac:dyDescent="0.25">
      <c r="B216" s="25"/>
      <c r="C216" s="26"/>
      <c r="D216" s="26"/>
      <c r="E216" s="25"/>
      <c r="F216" s="25"/>
      <c r="G216" s="25"/>
      <c r="H216" s="25"/>
      <c r="I216" s="27"/>
      <c r="J216" s="27"/>
      <c r="K216" s="25"/>
      <c r="L216" s="25"/>
      <c r="M216" s="25"/>
      <c r="N216" s="54"/>
      <c r="O216" s="58"/>
      <c r="P216" s="49"/>
      <c r="Q216" s="25"/>
      <c r="R216" s="30"/>
      <c r="S216" s="30"/>
      <c r="T216" s="30"/>
      <c r="U216" s="31"/>
      <c r="V216" s="31"/>
      <c r="W216" s="31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  <c r="AI216" s="25"/>
      <c r="AJ216" s="25"/>
      <c r="AK216" s="30"/>
    </row>
    <row r="217" spans="2:37" s="24" customFormat="1" x14ac:dyDescent="0.25">
      <c r="B217" s="25"/>
      <c r="C217" s="26"/>
      <c r="D217" s="26"/>
      <c r="E217" s="25"/>
      <c r="F217" s="25"/>
      <c r="G217" s="25"/>
      <c r="H217" s="25"/>
      <c r="I217" s="27"/>
      <c r="J217" s="27"/>
      <c r="K217" s="25"/>
      <c r="L217" s="25"/>
      <c r="M217" s="25"/>
      <c r="N217" s="54"/>
      <c r="O217" s="58"/>
      <c r="P217" s="49"/>
      <c r="Q217" s="25"/>
      <c r="R217" s="30"/>
      <c r="S217" s="30"/>
      <c r="T217" s="30"/>
      <c r="U217" s="31"/>
      <c r="V217" s="31"/>
      <c r="W217" s="31"/>
      <c r="X217" s="25"/>
      <c r="Y217" s="25"/>
      <c r="Z217" s="25"/>
      <c r="AA217" s="25"/>
      <c r="AB217" s="25"/>
      <c r="AC217" s="25"/>
      <c r="AD217" s="25"/>
      <c r="AE217" s="25"/>
      <c r="AF217" s="25"/>
      <c r="AG217" s="25"/>
      <c r="AH217" s="25"/>
      <c r="AI217" s="25"/>
      <c r="AJ217" s="25"/>
      <c r="AK217" s="30"/>
    </row>
    <row r="218" spans="2:37" s="24" customFormat="1" x14ac:dyDescent="0.25">
      <c r="B218" s="25"/>
      <c r="C218" s="26"/>
      <c r="D218" s="26"/>
      <c r="E218" s="25"/>
      <c r="F218" s="25"/>
      <c r="G218" s="25"/>
      <c r="H218" s="25"/>
      <c r="I218" s="27"/>
      <c r="J218" s="27"/>
      <c r="K218" s="25"/>
      <c r="L218" s="25"/>
      <c r="M218" s="25"/>
      <c r="N218" s="54"/>
      <c r="O218" s="58"/>
      <c r="P218" s="49"/>
      <c r="Q218" s="25"/>
      <c r="R218" s="30"/>
      <c r="S218" s="30"/>
      <c r="T218" s="30"/>
      <c r="U218" s="31"/>
      <c r="V218" s="31"/>
      <c r="W218" s="31"/>
      <c r="X218" s="25"/>
      <c r="Y218" s="25"/>
      <c r="Z218" s="25"/>
      <c r="AA218" s="25"/>
      <c r="AB218" s="25"/>
      <c r="AC218" s="25"/>
      <c r="AD218" s="25"/>
      <c r="AE218" s="25"/>
      <c r="AF218" s="25"/>
      <c r="AG218" s="25"/>
      <c r="AH218" s="25"/>
      <c r="AI218" s="25"/>
      <c r="AJ218" s="25"/>
      <c r="AK218" s="30"/>
    </row>
    <row r="219" spans="2:37" s="24" customFormat="1" x14ac:dyDescent="0.25">
      <c r="B219" s="25"/>
      <c r="C219" s="26"/>
      <c r="D219" s="26"/>
      <c r="E219" s="25"/>
      <c r="F219" s="25"/>
      <c r="G219" s="25"/>
      <c r="H219" s="25"/>
      <c r="I219" s="27"/>
      <c r="J219" s="27"/>
      <c r="K219" s="25"/>
      <c r="L219" s="25"/>
      <c r="M219" s="25"/>
      <c r="N219" s="54"/>
      <c r="O219" s="58"/>
      <c r="P219" s="49"/>
      <c r="Q219" s="25"/>
      <c r="R219" s="30"/>
      <c r="S219" s="30"/>
      <c r="T219" s="30"/>
      <c r="U219" s="31"/>
      <c r="V219" s="31"/>
      <c r="W219" s="31"/>
      <c r="X219" s="25"/>
      <c r="Y219" s="25"/>
      <c r="Z219" s="25"/>
      <c r="AA219" s="25"/>
      <c r="AB219" s="25"/>
      <c r="AC219" s="25"/>
      <c r="AD219" s="25"/>
      <c r="AE219" s="25"/>
      <c r="AF219" s="25"/>
      <c r="AG219" s="25"/>
      <c r="AH219" s="25"/>
      <c r="AI219" s="25"/>
      <c r="AJ219" s="25"/>
      <c r="AK219" s="30"/>
    </row>
    <row r="220" spans="2:37" s="24" customFormat="1" x14ac:dyDescent="0.25">
      <c r="B220" s="25"/>
      <c r="C220" s="26"/>
      <c r="D220" s="26"/>
      <c r="E220" s="25"/>
      <c r="F220" s="25"/>
      <c r="G220" s="25"/>
      <c r="H220" s="25"/>
      <c r="I220" s="27"/>
      <c r="J220" s="27"/>
      <c r="K220" s="25"/>
      <c r="L220" s="25"/>
      <c r="M220" s="25"/>
      <c r="N220" s="54"/>
      <c r="O220" s="58"/>
      <c r="P220" s="49"/>
      <c r="Q220" s="25"/>
      <c r="R220" s="30"/>
      <c r="S220" s="30"/>
      <c r="T220" s="30"/>
      <c r="U220" s="31"/>
      <c r="V220" s="31"/>
      <c r="W220" s="31"/>
      <c r="X220" s="25"/>
      <c r="Y220" s="25"/>
      <c r="Z220" s="25"/>
      <c r="AA220" s="25"/>
      <c r="AB220" s="25"/>
      <c r="AC220" s="25"/>
      <c r="AD220" s="25"/>
      <c r="AE220" s="25"/>
      <c r="AF220" s="25"/>
      <c r="AG220" s="25"/>
      <c r="AH220" s="25"/>
      <c r="AI220" s="25"/>
      <c r="AJ220" s="25"/>
      <c r="AK220" s="30"/>
    </row>
    <row r="221" spans="2:37" s="24" customFormat="1" x14ac:dyDescent="0.25">
      <c r="B221" s="25"/>
      <c r="C221" s="26"/>
      <c r="D221" s="26"/>
      <c r="E221" s="25"/>
      <c r="F221" s="25"/>
      <c r="G221" s="25"/>
      <c r="H221" s="25"/>
      <c r="I221" s="27"/>
      <c r="J221" s="27"/>
      <c r="K221" s="25"/>
      <c r="L221" s="25"/>
      <c r="M221" s="25"/>
      <c r="N221" s="54"/>
      <c r="O221" s="58"/>
      <c r="P221" s="49"/>
      <c r="Q221" s="25"/>
      <c r="R221" s="30"/>
      <c r="S221" s="30"/>
      <c r="T221" s="30"/>
      <c r="U221" s="31"/>
      <c r="V221" s="31"/>
      <c r="W221" s="31"/>
      <c r="X221" s="25"/>
      <c r="Y221" s="25"/>
      <c r="Z221" s="25"/>
      <c r="AA221" s="25"/>
      <c r="AB221" s="25"/>
      <c r="AC221" s="25"/>
      <c r="AD221" s="25"/>
      <c r="AE221" s="25"/>
      <c r="AF221" s="25"/>
      <c r="AG221" s="25"/>
      <c r="AH221" s="25"/>
      <c r="AI221" s="25"/>
      <c r="AJ221" s="25"/>
      <c r="AK221" s="30"/>
    </row>
    <row r="222" spans="2:37" s="24" customFormat="1" x14ac:dyDescent="0.25">
      <c r="B222" s="25"/>
      <c r="C222" s="26"/>
      <c r="D222" s="26"/>
      <c r="E222" s="25"/>
      <c r="F222" s="25"/>
      <c r="G222" s="25"/>
      <c r="H222" s="25"/>
      <c r="I222" s="27"/>
      <c r="J222" s="27"/>
      <c r="K222" s="25"/>
      <c r="L222" s="25"/>
      <c r="M222" s="25"/>
      <c r="N222" s="54"/>
      <c r="O222" s="58"/>
      <c r="P222" s="49"/>
      <c r="Q222" s="25"/>
      <c r="R222" s="30"/>
      <c r="S222" s="30"/>
      <c r="T222" s="30"/>
      <c r="U222" s="31"/>
      <c r="V222" s="31"/>
      <c r="W222" s="31"/>
      <c r="X222" s="25"/>
      <c r="Y222" s="25"/>
      <c r="Z222" s="25"/>
      <c r="AA222" s="25"/>
      <c r="AB222" s="25"/>
      <c r="AC222" s="25"/>
      <c r="AD222" s="25"/>
      <c r="AE222" s="25"/>
      <c r="AF222" s="25"/>
      <c r="AG222" s="25"/>
      <c r="AH222" s="25"/>
      <c r="AI222" s="25"/>
      <c r="AJ222" s="25"/>
      <c r="AK222" s="30"/>
    </row>
    <row r="223" spans="2:37" s="24" customFormat="1" x14ac:dyDescent="0.25">
      <c r="B223" s="25"/>
      <c r="C223" s="26"/>
      <c r="D223" s="26"/>
      <c r="E223" s="25"/>
      <c r="F223" s="25"/>
      <c r="G223" s="25"/>
      <c r="H223" s="25"/>
      <c r="I223" s="27"/>
      <c r="J223" s="27"/>
      <c r="K223" s="25"/>
      <c r="L223" s="25"/>
      <c r="M223" s="25"/>
      <c r="N223" s="54"/>
      <c r="O223" s="58"/>
      <c r="P223" s="49"/>
      <c r="Q223" s="25"/>
      <c r="R223" s="30"/>
      <c r="S223" s="30"/>
      <c r="T223" s="30"/>
      <c r="U223" s="31"/>
      <c r="V223" s="31"/>
      <c r="W223" s="31"/>
      <c r="X223" s="25"/>
      <c r="Y223" s="25"/>
      <c r="Z223" s="25"/>
      <c r="AA223" s="25"/>
      <c r="AB223" s="25"/>
      <c r="AC223" s="25"/>
      <c r="AD223" s="25"/>
      <c r="AE223" s="25"/>
      <c r="AF223" s="25"/>
      <c r="AG223" s="25"/>
      <c r="AH223" s="25"/>
      <c r="AI223" s="25"/>
      <c r="AJ223" s="25"/>
      <c r="AK223" s="30"/>
    </row>
    <row r="224" spans="2:37" s="24" customFormat="1" x14ac:dyDescent="0.25">
      <c r="B224" s="25"/>
      <c r="C224" s="26"/>
      <c r="D224" s="26"/>
      <c r="E224" s="25"/>
      <c r="F224" s="25"/>
      <c r="G224" s="25"/>
      <c r="H224" s="25"/>
      <c r="I224" s="27"/>
      <c r="J224" s="27"/>
      <c r="K224" s="25"/>
      <c r="L224" s="25"/>
      <c r="M224" s="25"/>
      <c r="N224" s="57"/>
      <c r="O224" s="58"/>
      <c r="P224" s="49"/>
      <c r="Q224" s="25"/>
      <c r="R224" s="30"/>
      <c r="S224" s="30"/>
      <c r="T224" s="30"/>
      <c r="U224" s="31"/>
      <c r="V224" s="31"/>
      <c r="W224" s="31"/>
      <c r="X224" s="25"/>
      <c r="Y224" s="25"/>
      <c r="Z224" s="25"/>
      <c r="AA224" s="25"/>
      <c r="AB224" s="25"/>
      <c r="AC224" s="25"/>
      <c r="AD224" s="25"/>
      <c r="AE224" s="25"/>
      <c r="AF224" s="25"/>
      <c r="AG224" s="25"/>
      <c r="AH224" s="25"/>
      <c r="AI224" s="25"/>
      <c r="AJ224" s="25"/>
      <c r="AK224" s="30"/>
    </row>
    <row r="225" spans="2:37" s="24" customFormat="1" x14ac:dyDescent="0.25">
      <c r="B225" s="25"/>
      <c r="C225" s="26"/>
      <c r="D225" s="26"/>
      <c r="E225" s="25"/>
      <c r="F225" s="25"/>
      <c r="G225" s="25"/>
      <c r="H225" s="25"/>
      <c r="I225" s="27"/>
      <c r="J225" s="27"/>
      <c r="K225" s="25"/>
      <c r="L225" s="25"/>
      <c r="M225" s="25"/>
      <c r="N225" s="54"/>
      <c r="O225" s="58"/>
      <c r="P225" s="49"/>
      <c r="Q225" s="25"/>
      <c r="R225" s="30"/>
      <c r="S225" s="30"/>
      <c r="T225" s="30"/>
      <c r="U225" s="31"/>
      <c r="V225" s="31"/>
      <c r="W225" s="31"/>
      <c r="X225" s="25"/>
      <c r="Y225" s="25"/>
      <c r="Z225" s="25"/>
      <c r="AA225" s="25"/>
      <c r="AB225" s="25"/>
      <c r="AC225" s="25"/>
      <c r="AD225" s="25"/>
      <c r="AE225" s="25"/>
      <c r="AF225" s="25"/>
      <c r="AG225" s="25"/>
      <c r="AH225" s="25"/>
      <c r="AI225" s="25"/>
      <c r="AJ225" s="25"/>
      <c r="AK225" s="30"/>
    </row>
    <row r="226" spans="2:37" s="24" customFormat="1" x14ac:dyDescent="0.25">
      <c r="B226" s="25"/>
      <c r="C226" s="26"/>
      <c r="D226" s="26"/>
      <c r="E226" s="25"/>
      <c r="F226" s="25"/>
      <c r="G226" s="25"/>
      <c r="H226" s="25"/>
      <c r="I226" s="27"/>
      <c r="J226" s="27"/>
      <c r="K226" s="25"/>
      <c r="L226" s="25"/>
      <c r="M226" s="25"/>
      <c r="N226" s="54"/>
      <c r="O226" s="58"/>
      <c r="P226" s="49"/>
      <c r="Q226" s="25"/>
      <c r="R226" s="30"/>
      <c r="S226" s="30"/>
      <c r="T226" s="30"/>
      <c r="U226" s="31"/>
      <c r="V226" s="31"/>
      <c r="W226" s="31"/>
      <c r="X226" s="25"/>
      <c r="Y226" s="25"/>
      <c r="Z226" s="25"/>
      <c r="AA226" s="25"/>
      <c r="AB226" s="25"/>
      <c r="AC226" s="25"/>
      <c r="AD226" s="25"/>
      <c r="AE226" s="25"/>
      <c r="AF226" s="25"/>
      <c r="AG226" s="25"/>
      <c r="AH226" s="25"/>
      <c r="AI226" s="25"/>
      <c r="AJ226" s="25"/>
      <c r="AK226" s="30"/>
    </row>
    <row r="227" spans="2:37" s="24" customFormat="1" x14ac:dyDescent="0.25">
      <c r="B227" s="25"/>
      <c r="C227" s="26"/>
      <c r="D227" s="26"/>
      <c r="E227" s="25"/>
      <c r="F227" s="25"/>
      <c r="G227" s="25"/>
      <c r="H227" s="25"/>
      <c r="I227" s="27"/>
      <c r="J227" s="27"/>
      <c r="K227" s="25"/>
      <c r="L227" s="25"/>
      <c r="M227" s="25"/>
      <c r="N227" s="54"/>
      <c r="O227" s="58"/>
      <c r="P227" s="49"/>
      <c r="Q227" s="25"/>
      <c r="R227" s="30"/>
      <c r="S227" s="30"/>
      <c r="T227" s="30"/>
      <c r="U227" s="31"/>
      <c r="V227" s="31"/>
      <c r="W227" s="31"/>
      <c r="X227" s="25"/>
      <c r="Y227" s="25"/>
      <c r="Z227" s="25"/>
      <c r="AA227" s="25"/>
      <c r="AB227" s="25"/>
      <c r="AC227" s="25"/>
      <c r="AD227" s="25"/>
      <c r="AE227" s="25"/>
      <c r="AF227" s="25"/>
      <c r="AG227" s="25"/>
      <c r="AH227" s="25"/>
      <c r="AI227" s="25"/>
      <c r="AJ227" s="25"/>
      <c r="AK227" s="30"/>
    </row>
    <row r="228" spans="2:37" s="24" customFormat="1" x14ac:dyDescent="0.25">
      <c r="B228" s="25"/>
      <c r="C228" s="26"/>
      <c r="D228" s="26"/>
      <c r="E228" s="25"/>
      <c r="F228" s="25"/>
      <c r="G228" s="25"/>
      <c r="H228" s="25"/>
      <c r="I228" s="27"/>
      <c r="J228" s="27"/>
      <c r="K228" s="25"/>
      <c r="L228" s="25"/>
      <c r="M228" s="25"/>
      <c r="N228" s="54"/>
      <c r="O228" s="58"/>
      <c r="P228" s="49"/>
      <c r="Q228" s="25"/>
      <c r="R228" s="30"/>
      <c r="S228" s="30"/>
      <c r="T228" s="30"/>
      <c r="U228" s="31"/>
      <c r="V228" s="31"/>
      <c r="W228" s="31"/>
      <c r="X228" s="25"/>
      <c r="Y228" s="25"/>
      <c r="Z228" s="25"/>
      <c r="AA228" s="25"/>
      <c r="AB228" s="25"/>
      <c r="AC228" s="25"/>
      <c r="AD228" s="25"/>
      <c r="AE228" s="25"/>
      <c r="AF228" s="25"/>
      <c r="AG228" s="25"/>
      <c r="AH228" s="25"/>
      <c r="AI228" s="25"/>
      <c r="AJ228" s="25"/>
      <c r="AK228" s="30"/>
    </row>
    <row r="229" spans="2:37" s="24" customFormat="1" x14ac:dyDescent="0.25">
      <c r="B229" s="25"/>
      <c r="C229" s="26"/>
      <c r="D229" s="26"/>
      <c r="E229" s="25"/>
      <c r="F229" s="25"/>
      <c r="G229" s="25"/>
      <c r="H229" s="25"/>
      <c r="I229" s="27"/>
      <c r="J229" s="27"/>
      <c r="K229" s="25"/>
      <c r="L229" s="25"/>
      <c r="M229" s="25"/>
      <c r="N229" s="54"/>
      <c r="O229" s="58"/>
      <c r="P229" s="49"/>
      <c r="Q229" s="25"/>
      <c r="R229" s="30"/>
      <c r="S229" s="30"/>
      <c r="T229" s="30"/>
      <c r="U229" s="31"/>
      <c r="V229" s="31"/>
      <c r="W229" s="31"/>
      <c r="X229" s="25"/>
      <c r="Y229" s="25"/>
      <c r="Z229" s="25"/>
      <c r="AA229" s="25"/>
      <c r="AB229" s="25"/>
      <c r="AC229" s="25"/>
      <c r="AD229" s="25"/>
      <c r="AE229" s="25"/>
      <c r="AF229" s="25"/>
      <c r="AG229" s="25"/>
      <c r="AH229" s="25"/>
      <c r="AI229" s="25"/>
      <c r="AJ229" s="25"/>
      <c r="AK229" s="30"/>
    </row>
    <row r="230" spans="2:37" s="24" customFormat="1" x14ac:dyDescent="0.25">
      <c r="B230" s="25"/>
      <c r="C230" s="26"/>
      <c r="D230" s="26"/>
      <c r="E230" s="25"/>
      <c r="F230" s="25"/>
      <c r="G230" s="25"/>
      <c r="H230" s="25"/>
      <c r="I230" s="27"/>
      <c r="J230" s="27"/>
      <c r="K230" s="25"/>
      <c r="L230" s="25"/>
      <c r="M230" s="25"/>
      <c r="N230" s="54"/>
      <c r="O230" s="58"/>
      <c r="P230" s="49"/>
      <c r="Q230" s="25"/>
      <c r="R230" s="30"/>
      <c r="S230" s="30"/>
      <c r="T230" s="30"/>
      <c r="U230" s="31"/>
      <c r="V230" s="31"/>
      <c r="W230" s="31"/>
      <c r="X230" s="25"/>
      <c r="Y230" s="25"/>
      <c r="Z230" s="25"/>
      <c r="AA230" s="25"/>
      <c r="AB230" s="25"/>
      <c r="AC230" s="25"/>
      <c r="AD230" s="25"/>
      <c r="AE230" s="25"/>
      <c r="AF230" s="25"/>
      <c r="AG230" s="25"/>
      <c r="AH230" s="25"/>
      <c r="AI230" s="25"/>
      <c r="AJ230" s="25"/>
      <c r="AK230" s="30"/>
    </row>
    <row r="231" spans="2:37" s="24" customFormat="1" x14ac:dyDescent="0.25">
      <c r="B231" s="25"/>
      <c r="C231" s="26"/>
      <c r="D231" s="26"/>
      <c r="E231" s="25"/>
      <c r="F231" s="25"/>
      <c r="G231" s="25"/>
      <c r="H231" s="25"/>
      <c r="I231" s="27"/>
      <c r="J231" s="27"/>
      <c r="K231" s="25"/>
      <c r="L231" s="25"/>
      <c r="M231" s="25"/>
      <c r="N231" s="54"/>
      <c r="O231" s="58"/>
      <c r="P231" s="49"/>
      <c r="Q231" s="25"/>
      <c r="R231" s="30"/>
      <c r="S231" s="30"/>
      <c r="T231" s="30"/>
      <c r="U231" s="31"/>
      <c r="V231" s="31"/>
      <c r="W231" s="31"/>
      <c r="X231" s="25"/>
      <c r="Y231" s="25"/>
      <c r="Z231" s="25"/>
      <c r="AA231" s="25"/>
      <c r="AB231" s="25"/>
      <c r="AC231" s="25"/>
      <c r="AD231" s="25"/>
      <c r="AE231" s="25"/>
      <c r="AF231" s="25"/>
      <c r="AG231" s="25"/>
      <c r="AH231" s="25"/>
      <c r="AI231" s="25"/>
      <c r="AJ231" s="25"/>
      <c r="AK231" s="30"/>
    </row>
    <row r="232" spans="2:37" s="24" customFormat="1" x14ac:dyDescent="0.25">
      <c r="B232" s="25"/>
      <c r="C232" s="26"/>
      <c r="D232" s="26"/>
      <c r="E232" s="25"/>
      <c r="F232" s="25"/>
      <c r="G232" s="25"/>
      <c r="H232" s="25"/>
      <c r="I232" s="27"/>
      <c r="J232" s="27"/>
      <c r="K232" s="25"/>
      <c r="L232" s="25"/>
      <c r="M232" s="25"/>
      <c r="N232" s="54"/>
      <c r="O232" s="58"/>
      <c r="P232" s="49"/>
      <c r="Q232" s="25"/>
      <c r="R232" s="30"/>
      <c r="S232" s="30"/>
      <c r="T232" s="30"/>
      <c r="U232" s="31"/>
      <c r="V232" s="31"/>
      <c r="W232" s="31"/>
      <c r="X232" s="25"/>
      <c r="Y232" s="25"/>
      <c r="Z232" s="25"/>
      <c r="AA232" s="25"/>
      <c r="AB232" s="25"/>
      <c r="AC232" s="25"/>
      <c r="AD232" s="25"/>
      <c r="AE232" s="25"/>
      <c r="AF232" s="25"/>
      <c r="AG232" s="25"/>
      <c r="AH232" s="25"/>
      <c r="AI232" s="25"/>
      <c r="AJ232" s="25"/>
      <c r="AK232" s="30"/>
    </row>
    <row r="233" spans="2:37" s="24" customFormat="1" x14ac:dyDescent="0.25">
      <c r="B233" s="25"/>
      <c r="C233" s="26"/>
      <c r="D233" s="26"/>
      <c r="E233" s="25"/>
      <c r="F233" s="25"/>
      <c r="G233" s="25"/>
      <c r="H233" s="25"/>
      <c r="I233" s="27"/>
      <c r="J233" s="27"/>
      <c r="K233" s="25"/>
      <c r="L233" s="25"/>
      <c r="M233" s="25"/>
      <c r="N233" s="54"/>
      <c r="O233" s="58"/>
      <c r="P233" s="49"/>
      <c r="Q233" s="25"/>
      <c r="R233" s="30"/>
      <c r="S233" s="30"/>
      <c r="T233" s="30"/>
      <c r="U233" s="31"/>
      <c r="V233" s="31"/>
      <c r="W233" s="31"/>
      <c r="X233" s="25"/>
      <c r="Y233" s="25"/>
      <c r="Z233" s="25"/>
      <c r="AA233" s="25"/>
      <c r="AB233" s="25"/>
      <c r="AC233" s="25"/>
      <c r="AD233" s="25"/>
      <c r="AE233" s="25"/>
      <c r="AF233" s="25"/>
      <c r="AG233" s="25"/>
      <c r="AH233" s="25"/>
      <c r="AI233" s="25"/>
      <c r="AJ233" s="25"/>
      <c r="AK233" s="30"/>
    </row>
    <row r="234" spans="2:37" s="24" customFormat="1" x14ac:dyDescent="0.25">
      <c r="B234" s="25"/>
      <c r="C234" s="26"/>
      <c r="D234" s="26"/>
      <c r="E234" s="25"/>
      <c r="F234" s="25"/>
      <c r="G234" s="25"/>
      <c r="H234" s="25"/>
      <c r="I234" s="27"/>
      <c r="J234" s="27"/>
      <c r="K234" s="25"/>
      <c r="L234" s="25"/>
      <c r="M234" s="25"/>
      <c r="N234" s="54"/>
      <c r="O234" s="58"/>
      <c r="P234" s="49"/>
      <c r="Q234" s="25"/>
      <c r="R234" s="30"/>
      <c r="S234" s="30"/>
      <c r="T234" s="30"/>
      <c r="U234" s="31"/>
      <c r="V234" s="31"/>
      <c r="W234" s="31"/>
      <c r="X234" s="25"/>
      <c r="Y234" s="25"/>
      <c r="Z234" s="25"/>
      <c r="AA234" s="25"/>
      <c r="AB234" s="25"/>
      <c r="AC234" s="25"/>
      <c r="AD234" s="25"/>
      <c r="AE234" s="25"/>
      <c r="AF234" s="25"/>
      <c r="AG234" s="25"/>
      <c r="AH234" s="25"/>
      <c r="AI234" s="25"/>
      <c r="AJ234" s="25"/>
      <c r="AK234" s="30"/>
    </row>
    <row r="235" spans="2:37" s="24" customFormat="1" x14ac:dyDescent="0.25">
      <c r="B235" s="25"/>
      <c r="C235" s="26"/>
      <c r="D235" s="26"/>
      <c r="E235" s="25"/>
      <c r="F235" s="25"/>
      <c r="G235" s="25"/>
      <c r="H235" s="25"/>
      <c r="I235" s="27"/>
      <c r="J235" s="27"/>
      <c r="K235" s="25"/>
      <c r="L235" s="25"/>
      <c r="M235" s="25"/>
      <c r="N235" s="54"/>
      <c r="O235" s="58"/>
      <c r="P235" s="49"/>
      <c r="Q235" s="25"/>
      <c r="R235" s="30"/>
      <c r="S235" s="30"/>
      <c r="T235" s="30"/>
      <c r="U235" s="31"/>
      <c r="V235" s="31"/>
      <c r="W235" s="31"/>
      <c r="X235" s="25"/>
      <c r="Y235" s="25"/>
      <c r="Z235" s="25"/>
      <c r="AA235" s="25"/>
      <c r="AB235" s="25"/>
      <c r="AC235" s="25"/>
      <c r="AD235" s="25"/>
      <c r="AE235" s="25"/>
      <c r="AF235" s="25"/>
      <c r="AG235" s="25"/>
      <c r="AH235" s="25"/>
      <c r="AI235" s="25"/>
      <c r="AJ235" s="25"/>
      <c r="AK235" s="30"/>
    </row>
    <row r="236" spans="2:37" s="24" customFormat="1" x14ac:dyDescent="0.25">
      <c r="B236" s="25"/>
      <c r="C236" s="26"/>
      <c r="D236" s="26"/>
      <c r="E236" s="25"/>
      <c r="F236" s="25"/>
      <c r="G236" s="25"/>
      <c r="H236" s="25"/>
      <c r="I236" s="27"/>
      <c r="J236" s="27"/>
      <c r="K236" s="25"/>
      <c r="L236" s="25"/>
      <c r="M236" s="25"/>
      <c r="N236" s="54"/>
      <c r="O236" s="58"/>
      <c r="P236" s="49"/>
      <c r="Q236" s="25"/>
      <c r="R236" s="30"/>
      <c r="S236" s="30"/>
      <c r="T236" s="30"/>
      <c r="U236" s="31"/>
      <c r="V236" s="31"/>
      <c r="W236" s="31"/>
      <c r="X236" s="25"/>
      <c r="Y236" s="25"/>
      <c r="Z236" s="25"/>
      <c r="AA236" s="25"/>
      <c r="AB236" s="25"/>
      <c r="AC236" s="25"/>
      <c r="AD236" s="25"/>
      <c r="AE236" s="25"/>
      <c r="AF236" s="25"/>
      <c r="AG236" s="25"/>
      <c r="AH236" s="25"/>
      <c r="AI236" s="25"/>
      <c r="AJ236" s="25"/>
      <c r="AK236" s="30"/>
    </row>
    <row r="237" spans="2:37" s="24" customFormat="1" x14ac:dyDescent="0.25">
      <c r="B237" s="25"/>
      <c r="C237" s="26"/>
      <c r="D237" s="26"/>
      <c r="E237" s="25"/>
      <c r="F237" s="25"/>
      <c r="G237" s="25"/>
      <c r="H237" s="25"/>
      <c r="I237" s="27"/>
      <c r="J237" s="27"/>
      <c r="K237" s="25"/>
      <c r="L237" s="25"/>
      <c r="M237" s="25"/>
      <c r="N237" s="54"/>
      <c r="O237" s="58"/>
      <c r="P237" s="49"/>
      <c r="Q237" s="25"/>
      <c r="R237" s="30"/>
      <c r="S237" s="30"/>
      <c r="T237" s="30"/>
      <c r="U237" s="31"/>
      <c r="V237" s="31"/>
      <c r="W237" s="31"/>
      <c r="X237" s="25"/>
      <c r="Y237" s="25"/>
      <c r="Z237" s="25"/>
      <c r="AA237" s="25"/>
      <c r="AB237" s="25"/>
      <c r="AC237" s="25"/>
      <c r="AD237" s="25"/>
      <c r="AE237" s="25"/>
      <c r="AF237" s="25"/>
      <c r="AG237" s="25"/>
      <c r="AH237" s="25"/>
      <c r="AI237" s="25"/>
      <c r="AJ237" s="25"/>
      <c r="AK237" s="30"/>
    </row>
    <row r="238" spans="2:37" s="24" customFormat="1" x14ac:dyDescent="0.25">
      <c r="B238" s="25"/>
      <c r="C238" s="26"/>
      <c r="D238" s="26"/>
      <c r="E238" s="25"/>
      <c r="F238" s="25"/>
      <c r="G238" s="25"/>
      <c r="H238" s="25"/>
      <c r="I238" s="27"/>
      <c r="J238" s="27"/>
      <c r="K238" s="25"/>
      <c r="L238" s="25"/>
      <c r="M238" s="25"/>
      <c r="N238" s="54"/>
      <c r="O238" s="58"/>
      <c r="P238" s="49"/>
      <c r="Q238" s="25"/>
      <c r="R238" s="30"/>
      <c r="S238" s="30"/>
      <c r="T238" s="30"/>
      <c r="U238" s="31"/>
      <c r="V238" s="31"/>
      <c r="W238" s="31"/>
      <c r="X238" s="25"/>
      <c r="Y238" s="25"/>
      <c r="Z238" s="25"/>
      <c r="AA238" s="25"/>
      <c r="AB238" s="25"/>
      <c r="AC238" s="25"/>
      <c r="AD238" s="25"/>
      <c r="AE238" s="25"/>
      <c r="AF238" s="25"/>
      <c r="AG238" s="25"/>
      <c r="AH238" s="25"/>
      <c r="AI238" s="25"/>
      <c r="AJ238" s="25"/>
      <c r="AK238" s="30"/>
    </row>
    <row r="239" spans="2:37" s="24" customFormat="1" x14ac:dyDescent="0.25">
      <c r="B239" s="25"/>
      <c r="C239" s="26"/>
      <c r="D239" s="26"/>
      <c r="E239" s="25"/>
      <c r="F239" s="25"/>
      <c r="G239" s="25"/>
      <c r="H239" s="25"/>
      <c r="I239" s="27"/>
      <c r="J239" s="27"/>
      <c r="K239" s="25"/>
      <c r="L239" s="25"/>
      <c r="M239" s="25"/>
      <c r="N239" s="54"/>
      <c r="O239" s="58"/>
      <c r="P239" s="49"/>
      <c r="Q239" s="25"/>
      <c r="R239" s="30"/>
      <c r="S239" s="30"/>
      <c r="T239" s="30"/>
      <c r="U239" s="31"/>
      <c r="V239" s="31"/>
      <c r="W239" s="31"/>
      <c r="X239" s="25"/>
      <c r="Y239" s="25"/>
      <c r="Z239" s="25"/>
      <c r="AA239" s="25"/>
      <c r="AB239" s="25"/>
      <c r="AC239" s="25"/>
      <c r="AD239" s="25"/>
      <c r="AE239" s="25"/>
      <c r="AF239" s="25"/>
      <c r="AG239" s="25"/>
      <c r="AH239" s="25"/>
      <c r="AI239" s="25"/>
      <c r="AJ239" s="25"/>
      <c r="AK239" s="30"/>
    </row>
    <row r="240" spans="2:37" s="24" customFormat="1" x14ac:dyDescent="0.25">
      <c r="B240" s="25"/>
      <c r="C240" s="26"/>
      <c r="D240" s="26"/>
      <c r="E240" s="25"/>
      <c r="F240" s="25"/>
      <c r="G240" s="25"/>
      <c r="H240" s="25"/>
      <c r="I240" s="27"/>
      <c r="J240" s="27"/>
      <c r="K240" s="25"/>
      <c r="L240" s="25"/>
      <c r="M240" s="25"/>
      <c r="N240" s="54"/>
      <c r="O240" s="58"/>
      <c r="P240" s="49"/>
      <c r="Q240" s="25"/>
      <c r="R240" s="30"/>
      <c r="S240" s="30"/>
      <c r="T240" s="30"/>
      <c r="U240" s="31"/>
      <c r="V240" s="31"/>
      <c r="W240" s="31"/>
      <c r="X240" s="25"/>
      <c r="Y240" s="25"/>
      <c r="Z240" s="25"/>
      <c r="AA240" s="25"/>
      <c r="AB240" s="25"/>
      <c r="AC240" s="25"/>
      <c r="AD240" s="25"/>
      <c r="AE240" s="25"/>
      <c r="AF240" s="25"/>
      <c r="AG240" s="25"/>
      <c r="AH240" s="25"/>
      <c r="AI240" s="25"/>
      <c r="AJ240" s="25"/>
      <c r="AK240" s="30"/>
    </row>
    <row r="241" spans="2:37" s="24" customFormat="1" x14ac:dyDescent="0.25">
      <c r="B241" s="25"/>
      <c r="C241" s="26"/>
      <c r="D241" s="26"/>
      <c r="E241" s="25"/>
      <c r="F241" s="25"/>
      <c r="G241" s="25"/>
      <c r="H241" s="25"/>
      <c r="I241" s="27"/>
      <c r="J241" s="27"/>
      <c r="K241" s="25"/>
      <c r="L241" s="25"/>
      <c r="M241" s="25"/>
      <c r="N241" s="54"/>
      <c r="O241" s="58"/>
      <c r="P241" s="49"/>
      <c r="Q241" s="25"/>
      <c r="R241" s="30"/>
      <c r="S241" s="30"/>
      <c r="T241" s="30"/>
      <c r="U241" s="31"/>
      <c r="V241" s="31"/>
      <c r="W241" s="31"/>
      <c r="X241" s="25"/>
      <c r="Y241" s="25"/>
      <c r="Z241" s="25"/>
      <c r="AA241" s="25"/>
      <c r="AB241" s="25"/>
      <c r="AC241" s="25"/>
      <c r="AD241" s="25"/>
      <c r="AE241" s="25"/>
      <c r="AF241" s="25"/>
      <c r="AG241" s="25"/>
      <c r="AH241" s="25"/>
      <c r="AI241" s="25"/>
      <c r="AJ241" s="25"/>
      <c r="AK241" s="30"/>
    </row>
    <row r="242" spans="2:37" s="24" customFormat="1" x14ac:dyDescent="0.25">
      <c r="B242" s="25"/>
      <c r="C242" s="26"/>
      <c r="D242" s="26"/>
      <c r="E242" s="25"/>
      <c r="F242" s="25"/>
      <c r="G242" s="25"/>
      <c r="H242" s="25"/>
      <c r="I242" s="27"/>
      <c r="J242" s="27"/>
      <c r="K242" s="25"/>
      <c r="L242" s="25"/>
      <c r="M242" s="25"/>
      <c r="N242" s="54"/>
      <c r="O242" s="58"/>
      <c r="P242" s="49"/>
      <c r="Q242" s="25"/>
      <c r="R242" s="30"/>
      <c r="S242" s="30"/>
      <c r="T242" s="30"/>
      <c r="U242" s="31"/>
      <c r="V242" s="31"/>
      <c r="W242" s="31"/>
      <c r="X242" s="25"/>
      <c r="Y242" s="25"/>
      <c r="Z242" s="25"/>
      <c r="AA242" s="25"/>
      <c r="AB242" s="25"/>
      <c r="AC242" s="25"/>
      <c r="AD242" s="25"/>
      <c r="AE242" s="25"/>
      <c r="AF242" s="25"/>
      <c r="AG242" s="25"/>
      <c r="AH242" s="25"/>
      <c r="AI242" s="25"/>
      <c r="AJ242" s="25"/>
      <c r="AK242" s="30"/>
    </row>
    <row r="243" spans="2:37" s="24" customFormat="1" x14ac:dyDescent="0.25">
      <c r="B243" s="25"/>
      <c r="C243" s="26"/>
      <c r="D243" s="26"/>
      <c r="E243" s="25"/>
      <c r="F243" s="25"/>
      <c r="G243" s="25"/>
      <c r="H243" s="25"/>
      <c r="I243" s="27"/>
      <c r="J243" s="27"/>
      <c r="K243" s="25"/>
      <c r="L243" s="25"/>
      <c r="M243" s="25"/>
      <c r="N243" s="54"/>
      <c r="O243" s="58"/>
      <c r="P243" s="49"/>
      <c r="Q243" s="25"/>
      <c r="R243" s="30"/>
      <c r="S243" s="30"/>
      <c r="T243" s="30"/>
      <c r="U243" s="31"/>
      <c r="V243" s="31"/>
      <c r="W243" s="31"/>
      <c r="X243" s="25"/>
      <c r="Y243" s="25"/>
      <c r="Z243" s="25"/>
      <c r="AA243" s="25"/>
      <c r="AB243" s="25"/>
      <c r="AC243" s="25"/>
      <c r="AD243" s="25"/>
      <c r="AE243" s="25"/>
      <c r="AF243" s="25"/>
      <c r="AG243" s="25"/>
      <c r="AH243" s="25"/>
      <c r="AI243" s="25"/>
      <c r="AJ243" s="25"/>
      <c r="AK243" s="30"/>
    </row>
    <row r="244" spans="2:37" s="24" customFormat="1" x14ac:dyDescent="0.25">
      <c r="B244" s="25"/>
      <c r="C244" s="26"/>
      <c r="D244" s="26"/>
      <c r="E244" s="25"/>
      <c r="F244" s="25"/>
      <c r="G244" s="25"/>
      <c r="H244" s="25"/>
      <c r="I244" s="27"/>
      <c r="J244" s="27"/>
      <c r="K244" s="25"/>
      <c r="L244" s="25"/>
      <c r="M244" s="25"/>
      <c r="N244" s="54"/>
      <c r="O244" s="58"/>
      <c r="P244" s="49"/>
      <c r="Q244" s="25"/>
      <c r="R244" s="30"/>
      <c r="S244" s="30"/>
      <c r="T244" s="30"/>
      <c r="U244" s="31"/>
      <c r="V244" s="31"/>
      <c r="W244" s="31"/>
      <c r="X244" s="25"/>
      <c r="Y244" s="25"/>
      <c r="Z244" s="25"/>
      <c r="AA244" s="25"/>
      <c r="AB244" s="25"/>
      <c r="AC244" s="25"/>
      <c r="AD244" s="25"/>
      <c r="AE244" s="25"/>
      <c r="AF244" s="25"/>
      <c r="AG244" s="25"/>
      <c r="AH244" s="25"/>
      <c r="AI244" s="25"/>
      <c r="AJ244" s="25"/>
      <c r="AK244" s="30"/>
    </row>
    <row r="245" spans="2:37" s="24" customFormat="1" x14ac:dyDescent="0.25">
      <c r="B245" s="25"/>
      <c r="C245" s="26"/>
      <c r="D245" s="26"/>
      <c r="E245" s="25"/>
      <c r="F245" s="25"/>
      <c r="G245" s="25"/>
      <c r="H245" s="25"/>
      <c r="I245" s="27"/>
      <c r="J245" s="27"/>
      <c r="K245" s="25"/>
      <c r="L245" s="25"/>
      <c r="M245" s="25"/>
      <c r="N245" s="54"/>
      <c r="O245" s="58"/>
      <c r="P245" s="49"/>
      <c r="Q245" s="25"/>
      <c r="R245" s="30"/>
      <c r="S245" s="30"/>
      <c r="T245" s="30"/>
      <c r="U245" s="31"/>
      <c r="V245" s="31"/>
      <c r="W245" s="31"/>
      <c r="X245" s="25"/>
      <c r="Y245" s="25"/>
      <c r="Z245" s="25"/>
      <c r="AA245" s="25"/>
      <c r="AB245" s="25"/>
      <c r="AC245" s="25"/>
      <c r="AD245" s="25"/>
      <c r="AE245" s="25"/>
      <c r="AF245" s="25"/>
      <c r="AG245" s="25"/>
      <c r="AH245" s="25"/>
      <c r="AI245" s="25"/>
      <c r="AJ245" s="25"/>
      <c r="AK245" s="30"/>
    </row>
    <row r="246" spans="2:37" s="24" customFormat="1" x14ac:dyDescent="0.25">
      <c r="B246" s="25"/>
      <c r="C246" s="26"/>
      <c r="D246" s="26"/>
      <c r="E246" s="25"/>
      <c r="F246" s="25"/>
      <c r="G246" s="25"/>
      <c r="H246" s="25"/>
      <c r="I246" s="27"/>
      <c r="J246" s="27"/>
      <c r="K246" s="25"/>
      <c r="L246" s="25"/>
      <c r="M246" s="25"/>
      <c r="N246" s="54"/>
      <c r="O246" s="58"/>
      <c r="P246" s="49"/>
      <c r="Q246" s="25"/>
      <c r="R246" s="30"/>
      <c r="S246" s="30"/>
      <c r="T246" s="30"/>
      <c r="U246" s="31"/>
      <c r="V246" s="31"/>
      <c r="W246" s="31"/>
      <c r="X246" s="25"/>
      <c r="Y246" s="25"/>
      <c r="Z246" s="25"/>
      <c r="AA246" s="25"/>
      <c r="AB246" s="25"/>
      <c r="AC246" s="25"/>
      <c r="AD246" s="25"/>
      <c r="AE246" s="25"/>
      <c r="AF246" s="25"/>
      <c r="AG246" s="25"/>
      <c r="AH246" s="25"/>
      <c r="AI246" s="25"/>
      <c r="AJ246" s="25"/>
      <c r="AK246" s="30"/>
    </row>
    <row r="247" spans="2:37" s="24" customFormat="1" x14ac:dyDescent="0.25">
      <c r="B247" s="25"/>
      <c r="C247" s="26"/>
      <c r="D247" s="26"/>
      <c r="E247" s="25"/>
      <c r="F247" s="25"/>
      <c r="G247" s="25"/>
      <c r="H247" s="25"/>
      <c r="I247" s="27"/>
      <c r="J247" s="27"/>
      <c r="K247" s="25"/>
      <c r="L247" s="25"/>
      <c r="M247" s="25"/>
      <c r="N247" s="54"/>
      <c r="O247" s="58"/>
      <c r="P247" s="49"/>
      <c r="Q247" s="25"/>
      <c r="R247" s="30"/>
      <c r="S247" s="30"/>
      <c r="T247" s="30"/>
      <c r="U247" s="31"/>
      <c r="V247" s="31"/>
      <c r="W247" s="31"/>
      <c r="X247" s="25"/>
      <c r="Y247" s="25"/>
      <c r="Z247" s="25"/>
      <c r="AA247" s="25"/>
      <c r="AB247" s="25"/>
      <c r="AC247" s="25"/>
      <c r="AD247" s="25"/>
      <c r="AE247" s="25"/>
      <c r="AF247" s="25"/>
      <c r="AG247" s="25"/>
      <c r="AH247" s="25"/>
      <c r="AI247" s="25"/>
      <c r="AJ247" s="25"/>
      <c r="AK247" s="30"/>
    </row>
    <row r="248" spans="2:37" s="24" customFormat="1" x14ac:dyDescent="0.25">
      <c r="B248" s="25"/>
      <c r="C248" s="26"/>
      <c r="D248" s="26"/>
      <c r="E248" s="25"/>
      <c r="F248" s="25"/>
      <c r="G248" s="25"/>
      <c r="H248" s="25"/>
      <c r="I248" s="27"/>
      <c r="J248" s="27"/>
      <c r="K248" s="25"/>
      <c r="L248" s="25"/>
      <c r="M248" s="25"/>
      <c r="N248" s="54"/>
      <c r="O248" s="58"/>
      <c r="P248" s="49"/>
      <c r="Q248" s="25"/>
      <c r="R248" s="30"/>
      <c r="S248" s="30"/>
      <c r="T248" s="30"/>
      <c r="U248" s="31"/>
      <c r="V248" s="31"/>
      <c r="W248" s="31"/>
      <c r="X248" s="25"/>
      <c r="Y248" s="25"/>
      <c r="Z248" s="25"/>
      <c r="AA248" s="25"/>
      <c r="AB248" s="25"/>
      <c r="AC248" s="25"/>
      <c r="AD248" s="25"/>
      <c r="AE248" s="25"/>
      <c r="AF248" s="25"/>
      <c r="AG248" s="25"/>
      <c r="AH248" s="25"/>
      <c r="AI248" s="25"/>
      <c r="AJ248" s="25"/>
      <c r="AK248" s="30"/>
    </row>
    <row r="249" spans="2:37" s="24" customFormat="1" x14ac:dyDescent="0.25">
      <c r="B249" s="25"/>
      <c r="C249" s="26"/>
      <c r="D249" s="26"/>
      <c r="E249" s="25"/>
      <c r="F249" s="25"/>
      <c r="G249" s="25"/>
      <c r="H249" s="25"/>
      <c r="I249" s="27"/>
      <c r="J249" s="27"/>
      <c r="K249" s="25"/>
      <c r="L249" s="25"/>
      <c r="M249" s="25"/>
      <c r="N249" s="54"/>
      <c r="O249" s="58"/>
      <c r="P249" s="49"/>
      <c r="Q249" s="25"/>
      <c r="R249" s="30"/>
      <c r="S249" s="30"/>
      <c r="T249" s="30"/>
      <c r="U249" s="31"/>
      <c r="V249" s="31"/>
      <c r="W249" s="31"/>
      <c r="X249" s="25"/>
      <c r="Y249" s="25"/>
      <c r="Z249" s="25"/>
      <c r="AA249" s="25"/>
      <c r="AB249" s="25"/>
      <c r="AC249" s="25"/>
      <c r="AD249" s="25"/>
      <c r="AE249" s="25"/>
      <c r="AF249" s="25"/>
      <c r="AG249" s="25"/>
      <c r="AH249" s="25"/>
      <c r="AI249" s="25"/>
      <c r="AJ249" s="25"/>
      <c r="AK249" s="30"/>
    </row>
    <row r="250" spans="2:37" s="24" customFormat="1" x14ac:dyDescent="0.25">
      <c r="B250" s="25"/>
      <c r="C250" s="26"/>
      <c r="D250" s="26"/>
      <c r="E250" s="25"/>
      <c r="F250" s="25"/>
      <c r="G250" s="25"/>
      <c r="H250" s="25"/>
      <c r="I250" s="27"/>
      <c r="J250" s="27"/>
      <c r="K250" s="25"/>
      <c r="L250" s="25"/>
      <c r="M250" s="25"/>
      <c r="N250" s="54"/>
      <c r="O250" s="58"/>
      <c r="P250" s="49"/>
      <c r="Q250" s="25"/>
      <c r="R250" s="30"/>
      <c r="S250" s="30"/>
      <c r="T250" s="30"/>
      <c r="U250" s="31"/>
      <c r="V250" s="31"/>
      <c r="W250" s="31"/>
      <c r="X250" s="25"/>
      <c r="Y250" s="25"/>
      <c r="Z250" s="25"/>
      <c r="AA250" s="25"/>
      <c r="AB250" s="25"/>
      <c r="AC250" s="25"/>
      <c r="AD250" s="25"/>
      <c r="AE250" s="25"/>
      <c r="AF250" s="25"/>
      <c r="AG250" s="25"/>
      <c r="AH250" s="25"/>
      <c r="AI250" s="25"/>
      <c r="AJ250" s="25"/>
      <c r="AK250" s="30"/>
    </row>
    <row r="251" spans="2:37" s="24" customFormat="1" x14ac:dyDescent="0.25">
      <c r="B251" s="25"/>
      <c r="C251" s="26"/>
      <c r="D251" s="26"/>
      <c r="E251" s="25"/>
      <c r="F251" s="25"/>
      <c r="G251" s="25"/>
      <c r="H251" s="25"/>
      <c r="I251" s="27"/>
      <c r="J251" s="27"/>
      <c r="K251" s="25"/>
      <c r="L251" s="25"/>
      <c r="M251" s="25"/>
      <c r="N251" s="54"/>
      <c r="O251" s="58"/>
      <c r="P251" s="49"/>
      <c r="Q251" s="25"/>
      <c r="R251" s="30"/>
      <c r="S251" s="30"/>
      <c r="T251" s="30"/>
      <c r="U251" s="31"/>
      <c r="V251" s="31"/>
      <c r="W251" s="31"/>
      <c r="X251" s="25"/>
      <c r="Y251" s="25"/>
      <c r="Z251" s="25"/>
      <c r="AA251" s="25"/>
      <c r="AB251" s="25"/>
      <c r="AC251" s="25"/>
      <c r="AD251" s="25"/>
      <c r="AE251" s="25"/>
      <c r="AF251" s="25"/>
      <c r="AG251" s="25"/>
      <c r="AH251" s="25"/>
      <c r="AI251" s="25"/>
      <c r="AJ251" s="25"/>
      <c r="AK251" s="30"/>
    </row>
    <row r="252" spans="2:37" s="24" customFormat="1" x14ac:dyDescent="0.25">
      <c r="B252" s="25"/>
      <c r="C252" s="26"/>
      <c r="D252" s="26"/>
      <c r="E252" s="25"/>
      <c r="F252" s="25"/>
      <c r="G252" s="25"/>
      <c r="H252" s="25"/>
      <c r="I252" s="27"/>
      <c r="J252" s="27"/>
      <c r="K252" s="25"/>
      <c r="L252" s="25"/>
      <c r="M252" s="25"/>
      <c r="N252" s="57"/>
      <c r="O252" s="58"/>
      <c r="P252" s="49"/>
      <c r="Q252" s="25"/>
      <c r="R252" s="30"/>
      <c r="S252" s="30"/>
      <c r="T252" s="30"/>
      <c r="U252" s="31"/>
      <c r="V252" s="31"/>
      <c r="W252" s="31"/>
      <c r="X252" s="25"/>
      <c r="Y252" s="25"/>
      <c r="Z252" s="25"/>
      <c r="AA252" s="25"/>
      <c r="AB252" s="25"/>
      <c r="AC252" s="25"/>
      <c r="AD252" s="25"/>
      <c r="AE252" s="25"/>
      <c r="AF252" s="25"/>
      <c r="AG252" s="25"/>
      <c r="AH252" s="25"/>
      <c r="AI252" s="25"/>
      <c r="AJ252" s="25"/>
      <c r="AK252" s="30"/>
    </row>
    <row r="253" spans="2:37" s="24" customFormat="1" x14ac:dyDescent="0.25">
      <c r="B253" s="25"/>
      <c r="C253" s="26"/>
      <c r="D253" s="26"/>
      <c r="E253" s="25"/>
      <c r="F253" s="25"/>
      <c r="G253" s="25"/>
      <c r="H253" s="25"/>
      <c r="I253" s="27"/>
      <c r="J253" s="27"/>
      <c r="K253" s="25"/>
      <c r="L253" s="25"/>
      <c r="M253" s="25"/>
      <c r="N253" s="54"/>
      <c r="O253" s="58"/>
      <c r="P253" s="49"/>
      <c r="Q253" s="25"/>
      <c r="R253" s="30"/>
      <c r="S253" s="30"/>
      <c r="T253" s="30"/>
      <c r="U253" s="31"/>
      <c r="V253" s="31"/>
      <c r="W253" s="31"/>
      <c r="X253" s="25"/>
      <c r="Y253" s="25"/>
      <c r="Z253" s="25"/>
      <c r="AA253" s="25"/>
      <c r="AB253" s="25"/>
      <c r="AC253" s="25"/>
      <c r="AD253" s="25"/>
      <c r="AE253" s="25"/>
      <c r="AF253" s="25"/>
      <c r="AG253" s="25"/>
      <c r="AH253" s="25"/>
      <c r="AI253" s="25"/>
      <c r="AJ253" s="25"/>
      <c r="AK253" s="30"/>
    </row>
    <row r="254" spans="2:37" s="24" customFormat="1" x14ac:dyDescent="0.25">
      <c r="B254" s="25"/>
      <c r="C254" s="26"/>
      <c r="D254" s="26"/>
      <c r="E254" s="25"/>
      <c r="F254" s="25"/>
      <c r="G254" s="25"/>
      <c r="H254" s="25"/>
      <c r="I254" s="27"/>
      <c r="J254" s="27"/>
      <c r="K254" s="25"/>
      <c r="L254" s="25"/>
      <c r="M254" s="25"/>
      <c r="N254" s="54"/>
      <c r="O254" s="58"/>
      <c r="P254" s="49"/>
      <c r="Q254" s="25"/>
      <c r="R254" s="30"/>
      <c r="S254" s="30"/>
      <c r="T254" s="30"/>
      <c r="U254" s="31"/>
      <c r="V254" s="31"/>
      <c r="W254" s="31"/>
      <c r="X254" s="25"/>
      <c r="Y254" s="25"/>
      <c r="Z254" s="25"/>
      <c r="AA254" s="25"/>
      <c r="AB254" s="25"/>
      <c r="AC254" s="25"/>
      <c r="AD254" s="25"/>
      <c r="AE254" s="25"/>
      <c r="AF254" s="25"/>
      <c r="AG254" s="25"/>
      <c r="AH254" s="25"/>
      <c r="AI254" s="25"/>
      <c r="AJ254" s="25"/>
      <c r="AK254" s="30"/>
    </row>
    <row r="255" spans="2:37" s="24" customFormat="1" x14ac:dyDescent="0.25">
      <c r="B255" s="25"/>
      <c r="C255" s="26"/>
      <c r="D255" s="26"/>
      <c r="E255" s="25"/>
      <c r="F255" s="25"/>
      <c r="G255" s="25"/>
      <c r="H255" s="25"/>
      <c r="I255" s="27"/>
      <c r="J255" s="27"/>
      <c r="K255" s="25"/>
      <c r="L255" s="25"/>
      <c r="M255" s="25"/>
      <c r="N255" s="54"/>
      <c r="O255" s="58"/>
      <c r="P255" s="49"/>
      <c r="Q255" s="25"/>
      <c r="R255" s="30"/>
      <c r="S255" s="30"/>
      <c r="T255" s="30"/>
      <c r="U255" s="31"/>
      <c r="V255" s="31"/>
      <c r="W255" s="31"/>
      <c r="X255" s="25"/>
      <c r="Y255" s="25"/>
      <c r="Z255" s="25"/>
      <c r="AA255" s="25"/>
      <c r="AB255" s="25"/>
      <c r="AC255" s="25"/>
      <c r="AD255" s="25"/>
      <c r="AE255" s="25"/>
      <c r="AF255" s="25"/>
      <c r="AG255" s="25"/>
      <c r="AH255" s="25"/>
      <c r="AI255" s="25"/>
      <c r="AJ255" s="25"/>
      <c r="AK255" s="30"/>
    </row>
    <row r="256" spans="2:37" s="24" customFormat="1" x14ac:dyDescent="0.25">
      <c r="B256" s="43"/>
      <c r="C256" s="42"/>
      <c r="D256" s="42"/>
      <c r="E256" s="43"/>
      <c r="F256" s="43"/>
      <c r="G256" s="43"/>
      <c r="H256" s="43"/>
      <c r="I256" s="44"/>
      <c r="J256" s="44"/>
      <c r="K256" s="43"/>
      <c r="L256" s="43"/>
      <c r="M256" s="43"/>
      <c r="N256" s="54"/>
      <c r="O256" s="45"/>
      <c r="P256" s="45"/>
      <c r="Q256" s="46"/>
      <c r="R256" s="47"/>
      <c r="S256" s="47"/>
      <c r="T256" s="47"/>
      <c r="U256" s="37"/>
      <c r="V256" s="37"/>
      <c r="W256" s="37"/>
      <c r="X256" s="43"/>
      <c r="Y256" s="43"/>
      <c r="Z256" s="37"/>
      <c r="AA256" s="43"/>
      <c r="AB256" s="43"/>
      <c r="AC256" s="43"/>
      <c r="AD256" s="43"/>
      <c r="AE256" s="43"/>
      <c r="AF256" s="43"/>
      <c r="AG256" s="43"/>
      <c r="AH256" s="43"/>
      <c r="AI256" s="43"/>
      <c r="AJ256" s="43"/>
      <c r="AK256" s="30"/>
    </row>
    <row r="257" spans="2:37" s="24" customFormat="1" x14ac:dyDescent="0.25">
      <c r="B257" s="43"/>
      <c r="C257" s="42"/>
      <c r="D257" s="42"/>
      <c r="E257" s="43"/>
      <c r="F257" s="43"/>
      <c r="G257" s="43"/>
      <c r="H257" s="43"/>
      <c r="I257" s="44"/>
      <c r="J257" s="44"/>
      <c r="K257" s="43"/>
      <c r="L257" s="43"/>
      <c r="M257" s="43"/>
      <c r="N257" s="54"/>
      <c r="O257" s="45"/>
      <c r="P257" s="45"/>
      <c r="Q257" s="46"/>
      <c r="R257" s="47"/>
      <c r="S257" s="47"/>
      <c r="T257" s="47"/>
      <c r="U257" s="37"/>
      <c r="V257" s="37"/>
      <c r="W257" s="37"/>
      <c r="X257" s="43"/>
      <c r="Y257" s="43"/>
      <c r="Z257" s="37"/>
      <c r="AA257" s="43"/>
      <c r="AB257" s="43"/>
      <c r="AC257" s="43"/>
      <c r="AD257" s="43"/>
      <c r="AE257" s="43"/>
      <c r="AF257" s="43"/>
      <c r="AG257" s="43"/>
      <c r="AH257" s="43"/>
      <c r="AI257" s="43"/>
      <c r="AJ257" s="43"/>
      <c r="AK257" s="30"/>
    </row>
    <row r="258" spans="2:37" s="24" customFormat="1" x14ac:dyDescent="0.25">
      <c r="B258" s="43"/>
      <c r="C258" s="42"/>
      <c r="D258" s="42"/>
      <c r="E258" s="43"/>
      <c r="F258" s="43"/>
      <c r="G258" s="43"/>
      <c r="H258" s="43"/>
      <c r="I258" s="44"/>
      <c r="J258" s="44"/>
      <c r="K258" s="43"/>
      <c r="L258" s="43"/>
      <c r="M258" s="25"/>
      <c r="N258" s="54"/>
      <c r="O258" s="45"/>
      <c r="P258" s="45"/>
      <c r="Q258" s="46"/>
      <c r="R258" s="47"/>
      <c r="S258" s="47"/>
      <c r="T258" s="47"/>
      <c r="U258" s="37"/>
      <c r="V258" s="37"/>
      <c r="W258" s="37"/>
      <c r="X258" s="43"/>
      <c r="Y258" s="43"/>
      <c r="Z258" s="37"/>
      <c r="AA258" s="43"/>
      <c r="AB258" s="43"/>
      <c r="AC258" s="43"/>
      <c r="AD258" s="43"/>
      <c r="AE258" s="43"/>
      <c r="AF258" s="43"/>
      <c r="AG258" s="43"/>
      <c r="AH258" s="43"/>
      <c r="AI258" s="43"/>
      <c r="AJ258" s="43"/>
      <c r="AK258" s="30"/>
    </row>
    <row r="259" spans="2:37" s="24" customFormat="1" x14ac:dyDescent="0.25">
      <c r="B259" s="43"/>
      <c r="C259" s="42"/>
      <c r="D259" s="42"/>
      <c r="E259" s="43"/>
      <c r="F259" s="43"/>
      <c r="G259" s="43"/>
      <c r="H259" s="43"/>
      <c r="I259" s="44"/>
      <c r="J259" s="44"/>
      <c r="K259" s="43"/>
      <c r="L259" s="43"/>
      <c r="M259" s="25"/>
      <c r="N259" s="54"/>
      <c r="O259" s="45"/>
      <c r="P259" s="45"/>
      <c r="Q259" s="46"/>
      <c r="R259" s="47"/>
      <c r="S259" s="47"/>
      <c r="T259" s="47"/>
      <c r="U259" s="37"/>
      <c r="V259" s="37"/>
      <c r="W259" s="37"/>
      <c r="X259" s="43"/>
      <c r="Y259" s="43"/>
      <c r="Z259" s="37"/>
      <c r="AA259" s="43"/>
      <c r="AB259" s="43"/>
      <c r="AC259" s="43"/>
      <c r="AD259" s="43"/>
      <c r="AE259" s="43"/>
      <c r="AF259" s="43"/>
      <c r="AG259" s="43"/>
      <c r="AH259" s="43"/>
      <c r="AI259" s="43"/>
      <c r="AJ259" s="43"/>
      <c r="AK259" s="30"/>
    </row>
    <row r="260" spans="2:37" s="24" customFormat="1" x14ac:dyDescent="0.25">
      <c r="B260" s="43"/>
      <c r="C260" s="42"/>
      <c r="D260" s="42"/>
      <c r="E260" s="43"/>
      <c r="F260" s="43"/>
      <c r="G260" s="43"/>
      <c r="H260" s="43"/>
      <c r="I260" s="44"/>
      <c r="J260" s="44"/>
      <c r="K260" s="43"/>
      <c r="L260" s="43"/>
      <c r="M260" s="25"/>
      <c r="N260" s="54"/>
      <c r="O260" s="45"/>
      <c r="P260" s="45"/>
      <c r="Q260" s="46"/>
      <c r="R260" s="47"/>
      <c r="S260" s="47"/>
      <c r="T260" s="47"/>
      <c r="U260" s="37"/>
      <c r="V260" s="37"/>
      <c r="W260" s="37"/>
      <c r="X260" s="43"/>
      <c r="Y260" s="43"/>
      <c r="Z260" s="37"/>
      <c r="AA260" s="43"/>
      <c r="AB260" s="43"/>
      <c r="AC260" s="43"/>
      <c r="AD260" s="43"/>
      <c r="AE260" s="43"/>
      <c r="AF260" s="43"/>
      <c r="AG260" s="43"/>
      <c r="AH260" s="43"/>
      <c r="AI260" s="43"/>
      <c r="AJ260" s="43"/>
      <c r="AK260" s="30"/>
    </row>
    <row r="261" spans="2:37" s="24" customFormat="1" x14ac:dyDescent="0.25">
      <c r="B261" s="43"/>
      <c r="C261" s="42"/>
      <c r="D261" s="42"/>
      <c r="E261" s="43"/>
      <c r="F261" s="43"/>
      <c r="G261" s="43"/>
      <c r="H261" s="43"/>
      <c r="I261" s="44"/>
      <c r="J261" s="44"/>
      <c r="K261" s="43"/>
      <c r="L261" s="43"/>
      <c r="M261" s="25"/>
      <c r="N261" s="54"/>
      <c r="O261" s="45"/>
      <c r="P261" s="45"/>
      <c r="Q261" s="46"/>
      <c r="R261" s="47"/>
      <c r="S261" s="47"/>
      <c r="T261" s="47"/>
      <c r="U261" s="37"/>
      <c r="V261" s="37"/>
      <c r="W261" s="37"/>
      <c r="X261" s="43"/>
      <c r="Y261" s="43"/>
      <c r="Z261" s="37"/>
      <c r="AA261" s="43"/>
      <c r="AB261" s="43"/>
      <c r="AC261" s="43"/>
      <c r="AD261" s="43"/>
      <c r="AE261" s="43"/>
      <c r="AF261" s="43"/>
      <c r="AG261" s="43"/>
      <c r="AH261" s="43"/>
      <c r="AI261" s="43"/>
      <c r="AJ261" s="43"/>
      <c r="AK261" s="30"/>
    </row>
    <row r="262" spans="2:37" s="24" customFormat="1" x14ac:dyDescent="0.25">
      <c r="B262" s="43"/>
      <c r="C262" s="42"/>
      <c r="D262" s="42"/>
      <c r="E262" s="43"/>
      <c r="F262" s="43"/>
      <c r="G262" s="43"/>
      <c r="H262" s="43"/>
      <c r="I262" s="44"/>
      <c r="J262" s="44"/>
      <c r="K262" s="43"/>
      <c r="L262" s="43"/>
      <c r="M262" s="43"/>
      <c r="N262" s="57"/>
      <c r="O262" s="45"/>
      <c r="P262" s="45"/>
      <c r="Q262" s="46"/>
      <c r="R262" s="47"/>
      <c r="S262" s="47"/>
      <c r="T262" s="47"/>
      <c r="U262" s="37"/>
      <c r="V262" s="37"/>
      <c r="W262" s="37"/>
      <c r="X262" s="43"/>
      <c r="Y262" s="43"/>
      <c r="Z262" s="37"/>
      <c r="AA262" s="43"/>
      <c r="AB262" s="43"/>
      <c r="AC262" s="43"/>
      <c r="AD262" s="43"/>
      <c r="AE262" s="43"/>
      <c r="AF262" s="43"/>
      <c r="AG262" s="43"/>
      <c r="AH262" s="43"/>
      <c r="AI262" s="43"/>
      <c r="AJ262" s="43"/>
      <c r="AK262" s="30"/>
    </row>
    <row r="263" spans="2:37" s="24" customFormat="1" x14ac:dyDescent="0.25">
      <c r="B263" s="43"/>
      <c r="C263" s="42"/>
      <c r="D263" s="42"/>
      <c r="E263" s="43"/>
      <c r="F263" s="43"/>
      <c r="G263" s="43"/>
      <c r="H263" s="43"/>
      <c r="I263" s="44"/>
      <c r="J263" s="44"/>
      <c r="K263" s="43"/>
      <c r="L263" s="43"/>
      <c r="M263" s="25"/>
      <c r="N263" s="54"/>
      <c r="O263" s="45"/>
      <c r="P263" s="45"/>
      <c r="Q263" s="46"/>
      <c r="R263" s="47"/>
      <c r="S263" s="47"/>
      <c r="T263" s="47"/>
      <c r="U263" s="37"/>
      <c r="V263" s="37"/>
      <c r="W263" s="37"/>
      <c r="X263" s="43"/>
      <c r="Y263" s="43"/>
      <c r="Z263" s="37"/>
      <c r="AA263" s="43"/>
      <c r="AB263" s="43"/>
      <c r="AC263" s="43"/>
      <c r="AD263" s="43"/>
      <c r="AE263" s="43"/>
      <c r="AF263" s="43"/>
      <c r="AG263" s="43"/>
      <c r="AH263" s="43"/>
      <c r="AI263" s="43"/>
      <c r="AJ263" s="43"/>
      <c r="AK263" s="30"/>
    </row>
    <row r="264" spans="2:37" s="24" customFormat="1" x14ac:dyDescent="0.25">
      <c r="B264" s="43"/>
      <c r="C264" s="42"/>
      <c r="D264" s="42"/>
      <c r="E264" s="43"/>
      <c r="F264" s="43"/>
      <c r="G264" s="43"/>
      <c r="H264" s="43"/>
      <c r="I264" s="44"/>
      <c r="J264" s="44"/>
      <c r="K264" s="43"/>
      <c r="L264" s="43"/>
      <c r="M264" s="25"/>
      <c r="N264" s="54"/>
      <c r="O264" s="45"/>
      <c r="P264" s="45"/>
      <c r="Q264" s="46"/>
      <c r="R264" s="47"/>
      <c r="S264" s="47"/>
      <c r="T264" s="47"/>
      <c r="U264" s="37"/>
      <c r="V264" s="37"/>
      <c r="W264" s="37"/>
      <c r="X264" s="43"/>
      <c r="Y264" s="43"/>
      <c r="Z264" s="37"/>
      <c r="AA264" s="43"/>
      <c r="AB264" s="43"/>
      <c r="AC264" s="43"/>
      <c r="AD264" s="43"/>
      <c r="AE264" s="43"/>
      <c r="AF264" s="43"/>
      <c r="AG264" s="43"/>
      <c r="AH264" s="43"/>
      <c r="AI264" s="43"/>
      <c r="AJ264" s="43"/>
      <c r="AK264" s="30"/>
    </row>
    <row r="265" spans="2:37" s="24" customFormat="1" x14ac:dyDescent="0.25">
      <c r="B265" s="43"/>
      <c r="C265" s="42"/>
      <c r="D265" s="42"/>
      <c r="E265" s="43"/>
      <c r="F265" s="43"/>
      <c r="G265" s="43"/>
      <c r="H265" s="43"/>
      <c r="I265" s="44"/>
      <c r="J265" s="44"/>
      <c r="K265" s="43"/>
      <c r="L265" s="43"/>
      <c r="M265" s="43"/>
      <c r="N265" s="54"/>
      <c r="O265" s="45"/>
      <c r="P265" s="45"/>
      <c r="Q265" s="46"/>
      <c r="R265" s="47"/>
      <c r="S265" s="47"/>
      <c r="T265" s="47"/>
      <c r="U265" s="37"/>
      <c r="V265" s="37"/>
      <c r="W265" s="37"/>
      <c r="X265" s="43"/>
      <c r="Y265" s="43"/>
      <c r="Z265" s="37"/>
      <c r="AA265" s="43"/>
      <c r="AB265" s="43"/>
      <c r="AC265" s="43"/>
      <c r="AD265" s="43"/>
      <c r="AE265" s="43"/>
      <c r="AF265" s="43"/>
      <c r="AG265" s="43"/>
      <c r="AH265" s="43"/>
      <c r="AI265" s="43"/>
      <c r="AJ265" s="43"/>
      <c r="AK265" s="30"/>
    </row>
    <row r="266" spans="2:37" s="24" customFormat="1" x14ac:dyDescent="0.25">
      <c r="B266" s="43"/>
      <c r="C266" s="42"/>
      <c r="D266" s="42"/>
      <c r="E266" s="43"/>
      <c r="F266" s="43"/>
      <c r="G266" s="43"/>
      <c r="H266" s="43"/>
      <c r="I266" s="44"/>
      <c r="J266" s="44"/>
      <c r="K266" s="43"/>
      <c r="L266" s="43"/>
      <c r="M266" s="43"/>
      <c r="N266" s="54"/>
      <c r="O266" s="45"/>
      <c r="P266" s="45"/>
      <c r="Q266" s="46"/>
      <c r="R266" s="47"/>
      <c r="S266" s="47"/>
      <c r="T266" s="47"/>
      <c r="U266" s="37"/>
      <c r="V266" s="37"/>
      <c r="W266" s="37"/>
      <c r="X266" s="43"/>
      <c r="Y266" s="43"/>
      <c r="Z266" s="37"/>
      <c r="AA266" s="43"/>
      <c r="AB266" s="43"/>
      <c r="AC266" s="43"/>
      <c r="AD266" s="43"/>
      <c r="AE266" s="43"/>
      <c r="AF266" s="43"/>
      <c r="AG266" s="43"/>
      <c r="AH266" s="43"/>
      <c r="AI266" s="43"/>
      <c r="AJ266" s="43"/>
      <c r="AK266" s="30"/>
    </row>
    <row r="267" spans="2:37" s="24" customFormat="1" x14ac:dyDescent="0.25">
      <c r="B267" s="43"/>
      <c r="C267" s="42"/>
      <c r="D267" s="42"/>
      <c r="E267" s="43"/>
      <c r="F267" s="43"/>
      <c r="G267" s="43"/>
      <c r="H267" s="43"/>
      <c r="I267" s="44"/>
      <c r="J267" s="44"/>
      <c r="K267" s="43"/>
      <c r="L267" s="43"/>
      <c r="M267" s="43"/>
      <c r="N267" s="54"/>
      <c r="O267" s="45"/>
      <c r="P267" s="45"/>
      <c r="Q267" s="46"/>
      <c r="R267" s="47"/>
      <c r="S267" s="47"/>
      <c r="T267" s="47"/>
      <c r="U267" s="37"/>
      <c r="V267" s="37"/>
      <c r="W267" s="37"/>
      <c r="X267" s="43"/>
      <c r="Y267" s="43"/>
      <c r="Z267" s="37"/>
      <c r="AA267" s="43"/>
      <c r="AB267" s="43"/>
      <c r="AC267" s="43"/>
      <c r="AD267" s="43"/>
      <c r="AE267" s="43"/>
      <c r="AF267" s="43"/>
      <c r="AG267" s="43"/>
      <c r="AH267" s="43"/>
      <c r="AI267" s="43"/>
      <c r="AJ267" s="43"/>
      <c r="AK267" s="30"/>
    </row>
    <row r="268" spans="2:37" s="24" customFormat="1" x14ac:dyDescent="0.25">
      <c r="B268" s="43"/>
      <c r="C268" s="42"/>
      <c r="D268" s="42"/>
      <c r="E268" s="43"/>
      <c r="F268" s="43"/>
      <c r="G268" s="43"/>
      <c r="H268" s="43"/>
      <c r="I268" s="44"/>
      <c r="J268" s="44"/>
      <c r="K268" s="43"/>
      <c r="L268" s="43"/>
      <c r="M268" s="43"/>
      <c r="N268" s="54"/>
      <c r="O268" s="45"/>
      <c r="P268" s="45"/>
      <c r="Q268" s="46"/>
      <c r="R268" s="47"/>
      <c r="S268" s="47"/>
      <c r="T268" s="47"/>
      <c r="U268" s="37"/>
      <c r="V268" s="37"/>
      <c r="W268" s="37"/>
      <c r="X268" s="43"/>
      <c r="Y268" s="43"/>
      <c r="Z268" s="37"/>
      <c r="AA268" s="43"/>
      <c r="AB268" s="43"/>
      <c r="AC268" s="43"/>
      <c r="AD268" s="43"/>
      <c r="AE268" s="43"/>
      <c r="AF268" s="43"/>
      <c r="AG268" s="43"/>
      <c r="AH268" s="43"/>
      <c r="AI268" s="43"/>
      <c r="AJ268" s="43"/>
      <c r="AK268" s="30"/>
    </row>
    <row r="269" spans="2:37" s="24" customFormat="1" x14ac:dyDescent="0.25">
      <c r="B269" s="43"/>
      <c r="C269" s="42"/>
      <c r="D269" s="42"/>
      <c r="E269" s="43"/>
      <c r="F269" s="43"/>
      <c r="G269" s="43"/>
      <c r="H269" s="43"/>
      <c r="I269" s="44"/>
      <c r="J269" s="44"/>
      <c r="K269" s="43"/>
      <c r="L269" s="43"/>
      <c r="M269" s="43"/>
      <c r="N269" s="54"/>
      <c r="O269" s="45"/>
      <c r="P269" s="45"/>
      <c r="Q269" s="46"/>
      <c r="R269" s="47"/>
      <c r="S269" s="47"/>
      <c r="T269" s="47"/>
      <c r="U269" s="37"/>
      <c r="V269" s="37"/>
      <c r="W269" s="37"/>
      <c r="X269" s="43"/>
      <c r="Y269" s="43"/>
      <c r="Z269" s="37"/>
      <c r="AA269" s="43"/>
      <c r="AB269" s="43"/>
      <c r="AC269" s="43"/>
      <c r="AD269" s="43"/>
      <c r="AE269" s="43"/>
      <c r="AF269" s="43"/>
      <c r="AG269" s="43"/>
      <c r="AH269" s="43"/>
      <c r="AI269" s="43"/>
      <c r="AJ269" s="43"/>
      <c r="AK269" s="30"/>
    </row>
    <row r="270" spans="2:37" s="24" customFormat="1" x14ac:dyDescent="0.25">
      <c r="B270" s="43"/>
      <c r="C270" s="42"/>
      <c r="D270" s="42"/>
      <c r="E270" s="43"/>
      <c r="F270" s="43"/>
      <c r="G270" s="43"/>
      <c r="H270" s="43"/>
      <c r="I270" s="44"/>
      <c r="J270" s="44"/>
      <c r="K270" s="43"/>
      <c r="L270" s="43"/>
      <c r="M270" s="43"/>
      <c r="N270" s="54"/>
      <c r="O270" s="45"/>
      <c r="P270" s="45"/>
      <c r="Q270" s="46"/>
      <c r="R270" s="47"/>
      <c r="S270" s="47"/>
      <c r="T270" s="47"/>
      <c r="U270" s="37"/>
      <c r="V270" s="37"/>
      <c r="W270" s="37"/>
      <c r="X270" s="43"/>
      <c r="Y270" s="43"/>
      <c r="Z270" s="37"/>
      <c r="AA270" s="43"/>
      <c r="AB270" s="43"/>
      <c r="AC270" s="43"/>
      <c r="AD270" s="43"/>
      <c r="AE270" s="43"/>
      <c r="AF270" s="43"/>
      <c r="AG270" s="43"/>
      <c r="AH270" s="43"/>
      <c r="AI270" s="43"/>
      <c r="AJ270" s="43"/>
      <c r="AK270" s="30"/>
    </row>
    <row r="271" spans="2:37" s="24" customFormat="1" x14ac:dyDescent="0.25">
      <c r="B271" s="43"/>
      <c r="C271" s="42"/>
      <c r="D271" s="42"/>
      <c r="E271" s="43"/>
      <c r="F271" s="43"/>
      <c r="G271" s="43"/>
      <c r="H271" s="43"/>
      <c r="I271" s="44"/>
      <c r="J271" s="44"/>
      <c r="K271" s="43"/>
      <c r="L271" s="43"/>
      <c r="M271" s="43"/>
      <c r="N271" s="57"/>
      <c r="O271" s="45"/>
      <c r="P271" s="45"/>
      <c r="Q271" s="46"/>
      <c r="R271" s="47"/>
      <c r="S271" s="47"/>
      <c r="T271" s="47"/>
      <c r="U271" s="37"/>
      <c r="V271" s="37"/>
      <c r="W271" s="37"/>
      <c r="X271" s="43"/>
      <c r="Y271" s="43"/>
      <c r="Z271" s="37"/>
      <c r="AA271" s="43"/>
      <c r="AB271" s="43"/>
      <c r="AC271" s="43"/>
      <c r="AD271" s="43"/>
      <c r="AE271" s="43"/>
      <c r="AF271" s="43"/>
      <c r="AG271" s="43"/>
      <c r="AH271" s="43"/>
      <c r="AI271" s="43"/>
      <c r="AJ271" s="43"/>
      <c r="AK271" s="30"/>
    </row>
    <row r="272" spans="2:37" s="24" customFormat="1" x14ac:dyDescent="0.25">
      <c r="B272" s="43"/>
      <c r="C272" s="42"/>
      <c r="D272" s="42"/>
      <c r="E272" s="43"/>
      <c r="F272" s="43"/>
      <c r="G272" s="43"/>
      <c r="H272" s="43"/>
      <c r="I272" s="44"/>
      <c r="J272" s="44"/>
      <c r="K272" s="43"/>
      <c r="L272" s="43"/>
      <c r="M272" s="43"/>
      <c r="N272" s="57"/>
      <c r="O272" s="45"/>
      <c r="P272" s="45"/>
      <c r="Q272" s="46"/>
      <c r="R272" s="47"/>
      <c r="S272" s="47"/>
      <c r="T272" s="47"/>
      <c r="U272" s="37"/>
      <c r="V272" s="37"/>
      <c r="W272" s="37"/>
      <c r="X272" s="43"/>
      <c r="Y272" s="43"/>
      <c r="Z272" s="37"/>
      <c r="AA272" s="43"/>
      <c r="AB272" s="43"/>
      <c r="AC272" s="43"/>
      <c r="AD272" s="43"/>
      <c r="AE272" s="43"/>
      <c r="AF272" s="43"/>
      <c r="AG272" s="43"/>
      <c r="AH272" s="43"/>
      <c r="AI272" s="43"/>
      <c r="AJ272" s="43"/>
      <c r="AK272" s="30"/>
    </row>
    <row r="273" spans="1:40" s="24" customFormat="1" x14ac:dyDescent="0.25">
      <c r="B273" s="43"/>
      <c r="C273" s="42"/>
      <c r="D273" s="42"/>
      <c r="E273" s="43"/>
      <c r="F273" s="43"/>
      <c r="G273" s="43"/>
      <c r="H273" s="43"/>
      <c r="I273" s="44"/>
      <c r="J273" s="44"/>
      <c r="K273" s="43"/>
      <c r="L273" s="43"/>
      <c r="M273" s="43"/>
      <c r="N273" s="57"/>
      <c r="O273" s="45"/>
      <c r="P273" s="45"/>
      <c r="Q273" s="46"/>
      <c r="R273" s="47"/>
      <c r="S273" s="47"/>
      <c r="T273" s="47"/>
      <c r="U273" s="37"/>
      <c r="V273" s="37"/>
      <c r="W273" s="37"/>
      <c r="X273" s="43"/>
      <c r="Y273" s="43"/>
      <c r="Z273" s="37"/>
      <c r="AA273" s="43"/>
      <c r="AB273" s="43"/>
      <c r="AC273" s="43"/>
      <c r="AD273" s="43"/>
      <c r="AE273" s="43"/>
      <c r="AF273" s="43"/>
      <c r="AG273" s="43"/>
      <c r="AH273" s="43"/>
      <c r="AI273" s="43"/>
      <c r="AJ273" s="43"/>
      <c r="AK273" s="30"/>
    </row>
    <row r="274" spans="1:40" s="24" customFormat="1" x14ac:dyDescent="0.25">
      <c r="B274" s="43"/>
      <c r="C274" s="42"/>
      <c r="D274" s="42"/>
      <c r="E274" s="43"/>
      <c r="F274" s="43"/>
      <c r="G274" s="43"/>
      <c r="H274" s="43"/>
      <c r="I274" s="44"/>
      <c r="J274" s="44"/>
      <c r="K274" s="43"/>
      <c r="L274" s="43"/>
      <c r="M274" s="43"/>
      <c r="N274" s="57"/>
      <c r="O274" s="45"/>
      <c r="P274" s="45"/>
      <c r="Q274" s="46"/>
      <c r="R274" s="47"/>
      <c r="S274" s="47"/>
      <c r="T274" s="47"/>
      <c r="U274" s="37"/>
      <c r="V274" s="37"/>
      <c r="W274" s="37"/>
      <c r="X274" s="43"/>
      <c r="Y274" s="43"/>
      <c r="Z274" s="37"/>
      <c r="AA274" s="43"/>
      <c r="AB274" s="43"/>
      <c r="AC274" s="43"/>
      <c r="AD274" s="43"/>
      <c r="AE274" s="43"/>
      <c r="AF274" s="43"/>
      <c r="AG274" s="43"/>
      <c r="AH274" s="43"/>
      <c r="AI274" s="43"/>
      <c r="AJ274" s="43"/>
      <c r="AK274" s="30"/>
    </row>
    <row r="275" spans="1:40" s="24" customFormat="1" x14ac:dyDescent="0.25">
      <c r="B275" s="43"/>
      <c r="C275" s="42"/>
      <c r="D275" s="42"/>
      <c r="E275" s="43"/>
      <c r="F275" s="43"/>
      <c r="G275" s="43"/>
      <c r="H275" s="43"/>
      <c r="I275" s="44"/>
      <c r="J275" s="44"/>
      <c r="K275" s="43"/>
      <c r="L275" s="43"/>
      <c r="M275" s="43"/>
      <c r="N275" s="57"/>
      <c r="O275" s="45"/>
      <c r="P275" s="45"/>
      <c r="Q275" s="46"/>
      <c r="R275" s="47"/>
      <c r="S275" s="47"/>
      <c r="T275" s="47"/>
      <c r="U275" s="37"/>
      <c r="V275" s="37"/>
      <c r="W275" s="37"/>
      <c r="X275" s="43"/>
      <c r="Y275" s="43"/>
      <c r="Z275" s="37"/>
      <c r="AA275" s="43"/>
      <c r="AB275" s="43"/>
      <c r="AC275" s="43"/>
      <c r="AD275" s="43"/>
      <c r="AE275" s="43"/>
      <c r="AF275" s="43"/>
      <c r="AG275" s="43"/>
      <c r="AH275" s="43"/>
      <c r="AI275" s="43"/>
      <c r="AJ275" s="43"/>
      <c r="AK275" s="30"/>
    </row>
    <row r="276" spans="1:40" s="24" customFormat="1" x14ac:dyDescent="0.25">
      <c r="B276" s="43"/>
      <c r="C276" s="42"/>
      <c r="D276" s="42"/>
      <c r="E276" s="43"/>
      <c r="F276" s="43"/>
      <c r="G276" s="43"/>
      <c r="H276" s="43"/>
      <c r="I276" s="44"/>
      <c r="J276" s="44"/>
      <c r="K276" s="43"/>
      <c r="L276" s="43"/>
      <c r="M276" s="43"/>
      <c r="N276" s="54"/>
      <c r="O276" s="45"/>
      <c r="P276" s="45"/>
      <c r="Q276" s="46"/>
      <c r="R276" s="47"/>
      <c r="S276" s="47"/>
      <c r="T276" s="47"/>
      <c r="U276" s="37"/>
      <c r="V276" s="37"/>
      <c r="W276" s="37"/>
      <c r="X276" s="43"/>
      <c r="Y276" s="43"/>
      <c r="Z276" s="37"/>
      <c r="AA276" s="43"/>
      <c r="AB276" s="43"/>
      <c r="AC276" s="43"/>
      <c r="AD276" s="43"/>
      <c r="AE276" s="43"/>
      <c r="AF276" s="43"/>
      <c r="AG276" s="43"/>
      <c r="AH276" s="43"/>
      <c r="AI276" s="43"/>
      <c r="AJ276" s="43"/>
      <c r="AK276" s="30"/>
    </row>
    <row r="277" spans="1:40" s="24" customFormat="1" x14ac:dyDescent="0.25">
      <c r="B277" s="43"/>
      <c r="C277" s="42"/>
      <c r="D277" s="42"/>
      <c r="E277" s="43"/>
      <c r="F277" s="43"/>
      <c r="G277" s="43"/>
      <c r="H277" s="43"/>
      <c r="I277" s="44"/>
      <c r="J277" s="44"/>
      <c r="K277" s="43"/>
      <c r="L277" s="43"/>
      <c r="M277" s="43"/>
      <c r="N277" s="57"/>
      <c r="O277" s="45"/>
      <c r="P277" s="45"/>
      <c r="Q277" s="46"/>
      <c r="R277" s="47"/>
      <c r="S277" s="47"/>
      <c r="T277" s="47"/>
      <c r="U277" s="37"/>
      <c r="V277" s="37"/>
      <c r="W277" s="37"/>
      <c r="X277" s="43"/>
      <c r="Y277" s="43"/>
      <c r="Z277" s="37"/>
      <c r="AA277" s="43"/>
      <c r="AB277" s="43"/>
      <c r="AC277" s="43"/>
      <c r="AD277" s="43"/>
      <c r="AE277" s="43"/>
      <c r="AF277" s="43"/>
      <c r="AG277" s="43"/>
      <c r="AH277" s="43"/>
      <c r="AI277" s="43"/>
      <c r="AJ277" s="43"/>
      <c r="AK277" s="30"/>
    </row>
    <row r="278" spans="1:40" s="24" customFormat="1" x14ac:dyDescent="0.25">
      <c r="B278" s="43"/>
      <c r="C278" s="42"/>
      <c r="D278" s="42"/>
      <c r="E278" s="43"/>
      <c r="F278" s="43"/>
      <c r="G278" s="43"/>
      <c r="H278" s="43"/>
      <c r="I278" s="44"/>
      <c r="J278" s="44"/>
      <c r="K278" s="43"/>
      <c r="L278" s="43"/>
      <c r="M278" s="43"/>
      <c r="N278" s="57"/>
      <c r="O278" s="45"/>
      <c r="P278" s="45"/>
      <c r="Q278" s="46"/>
      <c r="R278" s="47"/>
      <c r="S278" s="47"/>
      <c r="T278" s="47"/>
      <c r="U278" s="37"/>
      <c r="V278" s="37"/>
      <c r="W278" s="37"/>
      <c r="X278" s="43"/>
      <c r="Y278" s="43"/>
      <c r="Z278" s="37"/>
      <c r="AA278" s="43"/>
      <c r="AB278" s="43"/>
      <c r="AC278" s="43"/>
      <c r="AD278" s="43"/>
      <c r="AE278" s="43"/>
      <c r="AF278" s="43"/>
      <c r="AG278" s="43"/>
      <c r="AH278" s="43"/>
      <c r="AI278" s="43"/>
      <c r="AJ278" s="43"/>
      <c r="AK278" s="30"/>
    </row>
    <row r="279" spans="1:40" s="24" customFormat="1" x14ac:dyDescent="0.25">
      <c r="B279" s="43"/>
      <c r="C279" s="42"/>
      <c r="D279" s="42"/>
      <c r="E279" s="43"/>
      <c r="F279" s="43"/>
      <c r="G279" s="43"/>
      <c r="H279" s="43"/>
      <c r="I279" s="44"/>
      <c r="J279" s="44"/>
      <c r="K279" s="43"/>
      <c r="L279" s="43"/>
      <c r="M279" s="43"/>
      <c r="N279" s="57"/>
      <c r="O279" s="45"/>
      <c r="P279" s="45"/>
      <c r="Q279" s="46"/>
      <c r="R279" s="47"/>
      <c r="S279" s="47"/>
      <c r="T279" s="47"/>
      <c r="U279" s="37"/>
      <c r="V279" s="37"/>
      <c r="W279" s="37"/>
      <c r="X279" s="43"/>
      <c r="Y279" s="43"/>
      <c r="Z279" s="37"/>
      <c r="AA279" s="43"/>
      <c r="AB279" s="43"/>
      <c r="AC279" s="43"/>
      <c r="AD279" s="43"/>
      <c r="AE279" s="43"/>
      <c r="AF279" s="43"/>
      <c r="AG279" s="43"/>
      <c r="AH279" s="43"/>
      <c r="AI279" s="43"/>
      <c r="AJ279" s="43"/>
      <c r="AK279" s="30"/>
    </row>
    <row r="280" spans="1:40" s="24" customFormat="1" x14ac:dyDescent="0.25">
      <c r="B280" s="43"/>
      <c r="C280" s="42"/>
      <c r="D280" s="42"/>
      <c r="E280" s="43"/>
      <c r="F280" s="43"/>
      <c r="G280" s="43"/>
      <c r="H280" s="43"/>
      <c r="I280" s="44"/>
      <c r="J280" s="44"/>
      <c r="K280" s="43"/>
      <c r="L280" s="43"/>
      <c r="M280" s="43"/>
      <c r="N280" s="57"/>
      <c r="O280" s="45"/>
      <c r="P280" s="45"/>
      <c r="Q280" s="46"/>
      <c r="R280" s="47"/>
      <c r="S280" s="47"/>
      <c r="T280" s="47"/>
      <c r="U280" s="37"/>
      <c r="V280" s="37"/>
      <c r="W280" s="37"/>
      <c r="X280" s="43"/>
      <c r="Y280" s="43"/>
      <c r="Z280" s="37"/>
      <c r="AA280" s="43"/>
      <c r="AB280" s="43"/>
      <c r="AC280" s="43"/>
      <c r="AD280" s="43"/>
      <c r="AE280" s="43"/>
      <c r="AF280" s="43"/>
      <c r="AG280" s="43"/>
      <c r="AH280" s="43"/>
      <c r="AI280" s="43"/>
      <c r="AJ280" s="43"/>
      <c r="AK280" s="30"/>
    </row>
    <row r="281" spans="1:40" s="24" customFormat="1" x14ac:dyDescent="0.25">
      <c r="B281" s="43"/>
      <c r="C281" s="42"/>
      <c r="D281" s="42"/>
      <c r="E281" s="43"/>
      <c r="F281" s="43"/>
      <c r="G281" s="43"/>
      <c r="H281" s="43"/>
      <c r="I281" s="44"/>
      <c r="J281" s="44"/>
      <c r="K281" s="43"/>
      <c r="L281" s="43"/>
      <c r="M281" s="43"/>
      <c r="N281" s="57"/>
      <c r="O281" s="45"/>
      <c r="P281" s="45"/>
      <c r="Q281" s="46"/>
      <c r="R281" s="47"/>
      <c r="S281" s="47"/>
      <c r="T281" s="47"/>
      <c r="U281" s="37"/>
      <c r="V281" s="37"/>
      <c r="W281" s="37"/>
      <c r="X281" s="43"/>
      <c r="Y281" s="43"/>
      <c r="Z281" s="37"/>
      <c r="AA281" s="43"/>
      <c r="AB281" s="43"/>
      <c r="AC281" s="43"/>
      <c r="AD281" s="43"/>
      <c r="AE281" s="43"/>
      <c r="AF281" s="43"/>
      <c r="AG281" s="43"/>
      <c r="AH281" s="43"/>
      <c r="AI281" s="43"/>
      <c r="AJ281" s="43"/>
      <c r="AK281" s="30"/>
    </row>
    <row r="282" spans="1:40" s="24" customFormat="1" x14ac:dyDescent="0.25">
      <c r="B282" s="43"/>
      <c r="C282" s="42"/>
      <c r="D282" s="42"/>
      <c r="E282" s="43"/>
      <c r="F282" s="43"/>
      <c r="G282" s="43"/>
      <c r="H282" s="43"/>
      <c r="I282" s="44"/>
      <c r="J282" s="44"/>
      <c r="K282" s="43"/>
      <c r="L282" s="43"/>
      <c r="M282" s="43"/>
      <c r="N282" s="54"/>
      <c r="O282" s="45"/>
      <c r="P282" s="45"/>
      <c r="Q282" s="46"/>
      <c r="R282" s="47"/>
      <c r="S282" s="47"/>
      <c r="T282" s="47"/>
      <c r="U282" s="37"/>
      <c r="V282" s="37"/>
      <c r="W282" s="37"/>
      <c r="X282" s="43"/>
      <c r="Y282" s="43"/>
      <c r="Z282" s="37"/>
      <c r="AA282" s="43"/>
      <c r="AB282" s="43"/>
      <c r="AC282" s="43"/>
      <c r="AD282" s="43"/>
      <c r="AE282" s="43"/>
      <c r="AF282" s="43"/>
      <c r="AG282" s="43"/>
      <c r="AH282" s="43"/>
      <c r="AI282" s="43"/>
      <c r="AJ282" s="43"/>
      <c r="AK282" s="30"/>
    </row>
    <row r="283" spans="1:40" s="24" customFormat="1" x14ac:dyDescent="0.25">
      <c r="B283" s="43"/>
      <c r="C283" s="42"/>
      <c r="D283" s="42"/>
      <c r="E283" s="43"/>
      <c r="F283" s="43"/>
      <c r="G283" s="43"/>
      <c r="H283" s="43"/>
      <c r="I283" s="44"/>
      <c r="J283" s="44"/>
      <c r="K283" s="43"/>
      <c r="L283" s="43"/>
      <c r="M283" s="43"/>
      <c r="N283" s="57"/>
      <c r="O283" s="45"/>
      <c r="P283" s="45"/>
      <c r="Q283" s="46"/>
      <c r="R283" s="47"/>
      <c r="S283" s="47"/>
      <c r="T283" s="47"/>
      <c r="U283" s="37"/>
      <c r="V283" s="37"/>
      <c r="W283" s="37"/>
      <c r="X283" s="43"/>
      <c r="Y283" s="43"/>
      <c r="Z283" s="37"/>
      <c r="AA283" s="43"/>
      <c r="AB283" s="43"/>
      <c r="AC283" s="43"/>
      <c r="AD283" s="43"/>
      <c r="AE283" s="43"/>
      <c r="AF283" s="43"/>
      <c r="AG283" s="43"/>
      <c r="AH283" s="43"/>
      <c r="AI283" s="43"/>
      <c r="AJ283" s="43"/>
      <c r="AK283" s="30"/>
    </row>
    <row r="284" spans="1:40" s="24" customFormat="1" x14ac:dyDescent="0.25">
      <c r="A284" s="59"/>
      <c r="B284" s="25"/>
      <c r="C284" s="26"/>
      <c r="D284" s="26"/>
      <c r="E284" s="25"/>
      <c r="F284" s="25"/>
      <c r="G284" s="25"/>
      <c r="H284" s="25"/>
      <c r="I284" s="27"/>
      <c r="J284" s="27"/>
      <c r="K284" s="25"/>
      <c r="L284" s="25"/>
      <c r="M284" s="25"/>
      <c r="N284" s="57"/>
      <c r="O284" s="45"/>
      <c r="P284" s="28"/>
      <c r="Q284" s="29"/>
      <c r="R284" s="30"/>
      <c r="S284" s="30"/>
      <c r="T284" s="30"/>
      <c r="U284" s="31"/>
      <c r="V284" s="31"/>
      <c r="W284" s="31"/>
      <c r="X284" s="25"/>
      <c r="Y284" s="25"/>
      <c r="Z284" s="31"/>
      <c r="AA284" s="25"/>
      <c r="AB284" s="25"/>
      <c r="AC284" s="25"/>
      <c r="AD284" s="25"/>
      <c r="AE284" s="25"/>
      <c r="AF284" s="25"/>
      <c r="AG284" s="25"/>
      <c r="AH284" s="25"/>
      <c r="AI284" s="25"/>
      <c r="AJ284" s="25"/>
      <c r="AK284" s="30"/>
      <c r="AN284" s="59"/>
    </row>
    <row r="285" spans="1:40" s="24" customFormat="1" x14ac:dyDescent="0.25">
      <c r="A285" s="59"/>
      <c r="B285" s="25"/>
      <c r="C285" s="26"/>
      <c r="D285" s="26"/>
      <c r="E285" s="25"/>
      <c r="F285" s="25"/>
      <c r="G285" s="25"/>
      <c r="H285" s="25"/>
      <c r="I285" s="27"/>
      <c r="J285" s="27"/>
      <c r="K285" s="25"/>
      <c r="L285" s="25"/>
      <c r="M285" s="25"/>
      <c r="N285" s="54"/>
      <c r="O285" s="45"/>
      <c r="P285" s="28"/>
      <c r="Q285" s="29"/>
      <c r="R285" s="30"/>
      <c r="S285" s="30"/>
      <c r="T285" s="30"/>
      <c r="U285" s="31"/>
      <c r="V285" s="31"/>
      <c r="W285" s="31"/>
      <c r="X285" s="25"/>
      <c r="Y285" s="25"/>
      <c r="Z285" s="31"/>
      <c r="AA285" s="25"/>
      <c r="AB285" s="25"/>
      <c r="AC285" s="25"/>
      <c r="AD285" s="25"/>
      <c r="AE285" s="25"/>
      <c r="AF285" s="25"/>
      <c r="AG285" s="25"/>
      <c r="AH285" s="25"/>
      <c r="AI285" s="25"/>
      <c r="AJ285" s="25"/>
      <c r="AK285" s="30"/>
      <c r="AN285" s="59"/>
    </row>
    <row r="286" spans="1:40" s="24" customFormat="1" x14ac:dyDescent="0.25">
      <c r="A286" s="59"/>
      <c r="B286" s="25"/>
      <c r="C286" s="26"/>
      <c r="D286" s="26"/>
      <c r="E286" s="25"/>
      <c r="F286" s="25"/>
      <c r="G286" s="25"/>
      <c r="H286" s="25"/>
      <c r="I286" s="27"/>
      <c r="J286" s="27"/>
      <c r="K286" s="25"/>
      <c r="L286" s="25"/>
      <c r="M286" s="25"/>
      <c r="N286" s="54"/>
      <c r="O286" s="45"/>
      <c r="P286" s="28"/>
      <c r="Q286" s="29"/>
      <c r="R286" s="30"/>
      <c r="S286" s="30"/>
      <c r="T286" s="30"/>
      <c r="U286" s="31"/>
      <c r="V286" s="31"/>
      <c r="W286" s="31"/>
      <c r="X286" s="25"/>
      <c r="Y286" s="25"/>
      <c r="Z286" s="31"/>
      <c r="AA286" s="25"/>
      <c r="AB286" s="25"/>
      <c r="AC286" s="25"/>
      <c r="AD286" s="25"/>
      <c r="AE286" s="25"/>
      <c r="AF286" s="25"/>
      <c r="AG286" s="25"/>
      <c r="AH286" s="25"/>
      <c r="AI286" s="25"/>
      <c r="AJ286" s="25"/>
      <c r="AK286" s="30"/>
      <c r="AN286" s="59"/>
    </row>
    <row r="287" spans="1:40" s="24" customFormat="1" x14ac:dyDescent="0.25">
      <c r="A287" s="59"/>
      <c r="B287" s="25"/>
      <c r="C287" s="26"/>
      <c r="D287" s="26"/>
      <c r="E287" s="25"/>
      <c r="F287" s="25"/>
      <c r="G287" s="25"/>
      <c r="H287" s="25"/>
      <c r="I287" s="27"/>
      <c r="J287" s="27"/>
      <c r="K287" s="25"/>
      <c r="L287" s="25"/>
      <c r="M287" s="25"/>
      <c r="N287" s="57"/>
      <c r="O287" s="45"/>
      <c r="P287" s="28"/>
      <c r="Q287" s="29"/>
      <c r="R287" s="30"/>
      <c r="S287" s="30"/>
      <c r="T287" s="30"/>
      <c r="U287" s="31"/>
      <c r="V287" s="31"/>
      <c r="W287" s="31"/>
      <c r="X287" s="25"/>
      <c r="Y287" s="25"/>
      <c r="Z287" s="31"/>
      <c r="AA287" s="25"/>
      <c r="AB287" s="25"/>
      <c r="AC287" s="25"/>
      <c r="AD287" s="25"/>
      <c r="AE287" s="25"/>
      <c r="AF287" s="25"/>
      <c r="AG287" s="25"/>
      <c r="AH287" s="25"/>
      <c r="AI287" s="25"/>
      <c r="AJ287" s="25"/>
      <c r="AK287" s="30"/>
      <c r="AN287" s="59"/>
    </row>
    <row r="288" spans="1:40" s="24" customFormat="1" x14ac:dyDescent="0.25">
      <c r="A288" s="59"/>
      <c r="B288" s="25"/>
      <c r="C288" s="26"/>
      <c r="D288" s="26"/>
      <c r="E288" s="25"/>
      <c r="F288" s="25"/>
      <c r="G288" s="25"/>
      <c r="H288" s="25"/>
      <c r="I288" s="27"/>
      <c r="J288" s="27"/>
      <c r="K288" s="25"/>
      <c r="L288" s="25"/>
      <c r="M288" s="25"/>
      <c r="N288" s="57"/>
      <c r="O288" s="45"/>
      <c r="P288" s="28"/>
      <c r="Q288" s="29"/>
      <c r="R288" s="30"/>
      <c r="S288" s="30"/>
      <c r="T288" s="30"/>
      <c r="U288" s="31"/>
      <c r="V288" s="31"/>
      <c r="W288" s="31"/>
      <c r="X288" s="25"/>
      <c r="Y288" s="25"/>
      <c r="Z288" s="31"/>
      <c r="AA288" s="25"/>
      <c r="AB288" s="25"/>
      <c r="AC288" s="25"/>
      <c r="AD288" s="25"/>
      <c r="AE288" s="25"/>
      <c r="AF288" s="25"/>
      <c r="AG288" s="25"/>
      <c r="AH288" s="25"/>
      <c r="AI288" s="25"/>
      <c r="AJ288" s="25"/>
      <c r="AK288" s="30"/>
      <c r="AN288" s="59"/>
    </row>
    <row r="289" spans="1:40" s="24" customFormat="1" x14ac:dyDescent="0.25">
      <c r="A289" s="59"/>
      <c r="B289" s="25"/>
      <c r="C289" s="26"/>
      <c r="D289" s="26"/>
      <c r="E289" s="25"/>
      <c r="F289" s="25"/>
      <c r="G289" s="25"/>
      <c r="H289" s="25"/>
      <c r="I289" s="27"/>
      <c r="J289" s="27"/>
      <c r="K289" s="25"/>
      <c r="L289" s="25"/>
      <c r="M289" s="25"/>
      <c r="N289" s="43"/>
      <c r="O289" s="45"/>
      <c r="P289" s="28"/>
      <c r="Q289" s="29"/>
      <c r="R289" s="30"/>
      <c r="S289" s="30"/>
      <c r="T289" s="30"/>
      <c r="U289" s="31"/>
      <c r="V289" s="31"/>
      <c r="W289" s="31"/>
      <c r="X289" s="25"/>
      <c r="Y289" s="25"/>
      <c r="Z289" s="31"/>
      <c r="AA289" s="25"/>
      <c r="AB289" s="25"/>
      <c r="AC289" s="25"/>
      <c r="AD289" s="25"/>
      <c r="AE289" s="25"/>
      <c r="AF289" s="25"/>
      <c r="AG289" s="25"/>
      <c r="AH289" s="25"/>
      <c r="AI289" s="25"/>
      <c r="AJ289" s="25"/>
      <c r="AK289" s="30"/>
      <c r="AN289" s="59"/>
    </row>
    <row r="290" spans="1:40" s="24" customFormat="1" x14ac:dyDescent="0.25">
      <c r="A290" s="59"/>
      <c r="B290" s="25"/>
      <c r="C290" s="26"/>
      <c r="D290" s="26"/>
      <c r="E290" s="25"/>
      <c r="F290" s="25"/>
      <c r="G290" s="25"/>
      <c r="H290" s="25"/>
      <c r="I290" s="27"/>
      <c r="J290" s="27"/>
      <c r="K290" s="25"/>
      <c r="L290" s="25"/>
      <c r="M290" s="25"/>
      <c r="N290" s="43"/>
      <c r="O290" s="45"/>
      <c r="P290" s="28"/>
      <c r="Q290" s="29"/>
      <c r="R290" s="30"/>
      <c r="S290" s="30"/>
      <c r="T290" s="30"/>
      <c r="U290" s="31"/>
      <c r="V290" s="31"/>
      <c r="W290" s="31"/>
      <c r="X290" s="25"/>
      <c r="Y290" s="25"/>
      <c r="Z290" s="31"/>
      <c r="AA290" s="25"/>
      <c r="AB290" s="25"/>
      <c r="AC290" s="25"/>
      <c r="AD290" s="25"/>
      <c r="AE290" s="25"/>
      <c r="AF290" s="25"/>
      <c r="AG290" s="25"/>
      <c r="AH290" s="25"/>
      <c r="AI290" s="25"/>
      <c r="AJ290" s="25"/>
      <c r="AK290" s="30"/>
      <c r="AN290" s="59"/>
    </row>
  </sheetData>
  <mergeCells count="57">
    <mergeCell ref="AD12:AF12"/>
    <mergeCell ref="AJ109:AJ111"/>
    <mergeCell ref="AI11:AI13"/>
    <mergeCell ref="AJ11:AJ13"/>
    <mergeCell ref="AI109:AI111"/>
    <mergeCell ref="I11:W11"/>
    <mergeCell ref="X11:AF11"/>
    <mergeCell ref="AG11:AG13"/>
    <mergeCell ref="AH11:AH13"/>
    <mergeCell ref="Q110:Q111"/>
    <mergeCell ref="R110:S110"/>
    <mergeCell ref="T110:T111"/>
    <mergeCell ref="AG109:AG111"/>
    <mergeCell ref="AH109:AH111"/>
    <mergeCell ref="U110:V110"/>
    <mergeCell ref="W110:W111"/>
    <mergeCell ref="Q12:Q13"/>
    <mergeCell ref="R12:S12"/>
    <mergeCell ref="W12:W13"/>
    <mergeCell ref="X12:Z12"/>
    <mergeCell ref="AA12:AC12"/>
    <mergeCell ref="B109:B111"/>
    <mergeCell ref="C109:C111"/>
    <mergeCell ref="E109:E111"/>
    <mergeCell ref="F109:F111"/>
    <mergeCell ref="G109:G111"/>
    <mergeCell ref="I109:W109"/>
    <mergeCell ref="X109:AF109"/>
    <mergeCell ref="AA110:AC110"/>
    <mergeCell ref="AD110:AF110"/>
    <mergeCell ref="I110:I111"/>
    <mergeCell ref="K110:K111"/>
    <mergeCell ref="L110:L111"/>
    <mergeCell ref="M110:M111"/>
    <mergeCell ref="N110:N111"/>
    <mergeCell ref="O110:P110"/>
    <mergeCell ref="X110:Z110"/>
    <mergeCell ref="B11:B13"/>
    <mergeCell ref="C11:C13"/>
    <mergeCell ref="E11:E13"/>
    <mergeCell ref="F11:F13"/>
    <mergeCell ref="G11:G13"/>
    <mergeCell ref="J3:Q3"/>
    <mergeCell ref="J4:O4"/>
    <mergeCell ref="E7:Q7"/>
    <mergeCell ref="C8:V8"/>
    <mergeCell ref="C9:S9"/>
    <mergeCell ref="E10:R10"/>
    <mergeCell ref="U12:V12"/>
    <mergeCell ref="I12:I13"/>
    <mergeCell ref="J12:J13"/>
    <mergeCell ref="K12:K13"/>
    <mergeCell ref="L12:L13"/>
    <mergeCell ref="T12:T13"/>
    <mergeCell ref="M12:M13"/>
    <mergeCell ref="N12:N13"/>
    <mergeCell ref="O12:P12"/>
  </mergeCells>
  <printOptions verticalCentered="1"/>
  <pageMargins left="0" right="0" top="0.35433070866141736" bottom="0.19685039370078741" header="0.31496062992125984" footer="0.31496062992125984"/>
  <pageSetup paperSize="9" scale="37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AN290"/>
  <sheetViews>
    <sheetView view="pageBreakPreview" topLeftCell="A3" zoomScale="75" zoomScaleNormal="80" zoomScaleSheetLayoutView="75" workbookViewId="0">
      <selection activeCell="C3" sqref="C1:C1048576"/>
    </sheetView>
  </sheetViews>
  <sheetFormatPr defaultColWidth="9.140625" defaultRowHeight="15.75" x14ac:dyDescent="0.25"/>
  <cols>
    <col min="1" max="1" width="2.7109375" style="59" customWidth="1"/>
    <col min="2" max="2" width="7.85546875" style="25" customWidth="1"/>
    <col min="3" max="3" width="25.42578125" style="26" customWidth="1"/>
    <col min="4" max="4" width="75" style="26" customWidth="1"/>
    <col min="5" max="5" width="9" style="25" customWidth="1"/>
    <col min="6" max="6" width="9.85546875" style="25" customWidth="1"/>
    <col min="7" max="7" width="6.85546875" style="25" customWidth="1"/>
    <col min="8" max="8" width="8.5703125" style="25" customWidth="1"/>
    <col min="9" max="9" width="13.28515625" style="27" hidden="1" customWidth="1"/>
    <col min="10" max="10" width="5.85546875" style="27" customWidth="1"/>
    <col min="11" max="11" width="6" style="25" customWidth="1"/>
    <col min="12" max="12" width="7.140625" style="25" customWidth="1"/>
    <col min="13" max="13" width="8.28515625" style="25" customWidth="1"/>
    <col min="14" max="14" width="7.5703125" style="25" customWidth="1"/>
    <col min="15" max="15" width="10.28515625" style="28" customWidth="1"/>
    <col min="16" max="16" width="9.85546875" style="28" customWidth="1"/>
    <col min="17" max="17" width="11.42578125" style="29" customWidth="1"/>
    <col min="18" max="18" width="7.42578125" style="30" customWidth="1"/>
    <col min="19" max="19" width="7.7109375" style="30" customWidth="1"/>
    <col min="20" max="20" width="7.85546875" style="30" customWidth="1"/>
    <col min="21" max="21" width="12.42578125" style="31" customWidth="1"/>
    <col min="22" max="22" width="11.140625" style="31" customWidth="1"/>
    <col min="23" max="23" width="11.85546875" style="31" customWidth="1"/>
    <col min="24" max="24" width="6.28515625" style="25" customWidth="1"/>
    <col min="25" max="25" width="5.5703125" style="25" customWidth="1"/>
    <col min="26" max="26" width="7.7109375" style="31" customWidth="1"/>
    <col min="27" max="27" width="5.28515625" style="25" customWidth="1"/>
    <col min="28" max="28" width="4.42578125" style="25" customWidth="1"/>
    <col min="29" max="29" width="7.7109375" style="25" customWidth="1"/>
    <col min="30" max="30" width="6.42578125" style="25" customWidth="1"/>
    <col min="31" max="31" width="6" style="25" customWidth="1"/>
    <col min="32" max="32" width="7.85546875" style="25" customWidth="1"/>
    <col min="33" max="33" width="9.85546875" style="25" customWidth="1"/>
    <col min="34" max="34" width="12.28515625" style="25" customWidth="1"/>
    <col min="35" max="35" width="11" style="25" customWidth="1"/>
    <col min="36" max="36" width="12.85546875" style="25" customWidth="1"/>
    <col min="37" max="37" width="9.140625" style="30"/>
    <col min="38" max="38" width="9.140625" style="24"/>
    <col min="39" max="39" width="39" style="24" customWidth="1"/>
    <col min="40" max="16384" width="9.140625" style="59"/>
  </cols>
  <sheetData>
    <row r="1" spans="2:39" s="24" customFormat="1" x14ac:dyDescent="0.25">
      <c r="B1" s="25"/>
      <c r="C1" s="26"/>
      <c r="D1" s="26"/>
      <c r="E1" s="25"/>
      <c r="F1" s="25"/>
      <c r="G1" s="25"/>
      <c r="H1" s="25"/>
      <c r="I1" s="25"/>
      <c r="J1" s="13"/>
      <c r="K1" s="25"/>
      <c r="L1" s="25"/>
      <c r="M1" s="25"/>
      <c r="N1" s="25"/>
      <c r="O1" s="28"/>
      <c r="P1" s="28"/>
      <c r="Q1" s="29"/>
      <c r="R1" s="30"/>
      <c r="S1" s="30"/>
      <c r="T1" s="30"/>
      <c r="U1" s="31"/>
      <c r="V1" s="31"/>
      <c r="W1" s="31"/>
      <c r="X1" s="25"/>
      <c r="Y1" s="25"/>
      <c r="Z1" s="31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30"/>
    </row>
    <row r="2" spans="2:39" s="24" customFormat="1" x14ac:dyDescent="0.25">
      <c r="B2" s="25"/>
      <c r="C2" s="33"/>
      <c r="D2" s="33"/>
      <c r="E2" s="74"/>
      <c r="F2" s="74"/>
      <c r="G2" s="74"/>
      <c r="H2" s="74"/>
      <c r="I2" s="74"/>
      <c r="J2" s="32" t="s">
        <v>29</v>
      </c>
      <c r="K2" s="74"/>
      <c r="L2" s="74"/>
      <c r="M2" s="74"/>
      <c r="N2" s="74"/>
      <c r="O2" s="34"/>
      <c r="P2" s="35"/>
      <c r="Q2" s="29"/>
      <c r="R2" s="36"/>
      <c r="S2" s="36"/>
      <c r="T2" s="36"/>
      <c r="U2" s="37"/>
      <c r="V2" s="32"/>
      <c r="W2" s="31"/>
      <c r="X2" s="25"/>
      <c r="Y2" s="25"/>
      <c r="Z2" s="31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30"/>
    </row>
    <row r="3" spans="2:39" s="24" customFormat="1" ht="18.75" customHeight="1" x14ac:dyDescent="0.25">
      <c r="B3" s="25"/>
      <c r="C3" s="33"/>
      <c r="D3" s="33"/>
      <c r="E3" s="74"/>
      <c r="F3" s="74"/>
      <c r="G3" s="74"/>
      <c r="H3" s="74"/>
      <c r="I3" s="74"/>
      <c r="J3" s="106" t="s">
        <v>104</v>
      </c>
      <c r="K3" s="106"/>
      <c r="L3" s="106"/>
      <c r="M3" s="106"/>
      <c r="N3" s="106"/>
      <c r="O3" s="106"/>
      <c r="P3" s="106"/>
      <c r="Q3" s="106"/>
      <c r="R3" s="36"/>
      <c r="S3" s="36"/>
      <c r="T3" s="36"/>
      <c r="U3" s="37"/>
      <c r="V3" s="38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25"/>
      <c r="AJ3" s="25"/>
      <c r="AK3" s="30"/>
    </row>
    <row r="4" spans="2:39" s="24" customFormat="1" ht="26.25" customHeight="1" x14ac:dyDescent="0.25">
      <c r="B4" s="25"/>
      <c r="C4" s="32" t="s">
        <v>40</v>
      </c>
      <c r="D4" s="32"/>
      <c r="E4" s="40"/>
      <c r="F4" s="40"/>
      <c r="G4" s="74"/>
      <c r="H4" s="74"/>
      <c r="I4" s="74"/>
      <c r="J4" s="107" t="s">
        <v>250</v>
      </c>
      <c r="K4" s="107"/>
      <c r="L4" s="107"/>
      <c r="M4" s="107"/>
      <c r="N4" s="107"/>
      <c r="O4" s="107"/>
      <c r="P4" s="28"/>
      <c r="Q4" s="29"/>
      <c r="R4" s="30"/>
      <c r="S4" s="30"/>
      <c r="T4" s="36"/>
      <c r="U4" s="37"/>
      <c r="V4" s="41"/>
      <c r="W4" s="39"/>
      <c r="X4" s="39"/>
      <c r="Y4" s="39"/>
      <c r="Z4" s="39"/>
      <c r="AA4" s="39"/>
      <c r="AB4" s="25"/>
      <c r="AC4" s="25"/>
      <c r="AD4" s="25"/>
      <c r="AE4" s="25"/>
      <c r="AF4" s="25"/>
      <c r="AG4" s="25"/>
      <c r="AH4" s="25"/>
      <c r="AI4" s="25"/>
      <c r="AJ4" s="25"/>
      <c r="AK4" s="35"/>
    </row>
    <row r="5" spans="2:39" s="24" customFormat="1" x14ac:dyDescent="0.25">
      <c r="B5" s="25"/>
      <c r="C5" s="42"/>
      <c r="D5" s="42"/>
      <c r="E5" s="43"/>
      <c r="F5" s="43"/>
      <c r="G5" s="43"/>
      <c r="H5" s="43"/>
      <c r="I5" s="43"/>
      <c r="J5" s="7"/>
      <c r="K5" s="43"/>
      <c r="L5" s="43"/>
      <c r="M5" s="43"/>
      <c r="N5" s="43"/>
      <c r="O5" s="45"/>
      <c r="P5" s="45"/>
      <c r="Q5" s="46"/>
      <c r="R5" s="47"/>
      <c r="S5" s="47"/>
      <c r="T5" s="47"/>
      <c r="U5" s="37"/>
      <c r="V5" s="37"/>
      <c r="W5" s="31"/>
      <c r="X5" s="25"/>
      <c r="Y5" s="25"/>
      <c r="Z5" s="31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30"/>
    </row>
    <row r="6" spans="2:39" s="24" customFormat="1" x14ac:dyDescent="0.25">
      <c r="B6" s="25"/>
      <c r="C6" s="42"/>
      <c r="D6" s="42"/>
      <c r="E6" s="43"/>
      <c r="F6" s="43"/>
      <c r="G6" s="43"/>
      <c r="H6" s="43"/>
      <c r="I6" s="43"/>
      <c r="J6" s="7"/>
      <c r="K6" s="43"/>
      <c r="L6" s="43"/>
      <c r="M6" s="43"/>
      <c r="N6" s="43"/>
      <c r="O6" s="45"/>
      <c r="P6" s="45"/>
      <c r="Q6" s="46"/>
      <c r="R6" s="47"/>
      <c r="S6" s="47"/>
      <c r="T6" s="47"/>
      <c r="U6" s="37"/>
      <c r="V6" s="37"/>
      <c r="W6" s="31"/>
      <c r="X6" s="25"/>
      <c r="Y6" s="25"/>
      <c r="Z6" s="31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30"/>
    </row>
    <row r="7" spans="2:39" s="24" customFormat="1" x14ac:dyDescent="0.25">
      <c r="B7" s="25"/>
      <c r="C7" s="32"/>
      <c r="D7" s="32"/>
      <c r="E7" s="108" t="s">
        <v>27</v>
      </c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36"/>
      <c r="S7" s="36"/>
      <c r="T7" s="36"/>
      <c r="U7" s="48"/>
      <c r="V7" s="48"/>
      <c r="W7" s="31"/>
      <c r="X7" s="43"/>
      <c r="Y7" s="25"/>
      <c r="Z7" s="31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30"/>
    </row>
    <row r="8" spans="2:39" s="24" customFormat="1" x14ac:dyDescent="0.25">
      <c r="B8" s="25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31"/>
      <c r="X8" s="25"/>
      <c r="Y8" s="25"/>
      <c r="Z8" s="31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30"/>
    </row>
    <row r="9" spans="2:39" s="24" customFormat="1" x14ac:dyDescent="0.25">
      <c r="B9" s="25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36"/>
      <c r="U9" s="48"/>
      <c r="V9" s="48"/>
      <c r="W9" s="31"/>
      <c r="X9" s="25"/>
      <c r="Y9" s="25"/>
      <c r="Z9" s="31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30"/>
    </row>
    <row r="10" spans="2:39" s="24" customFormat="1" x14ac:dyDescent="0.25">
      <c r="B10" s="25"/>
      <c r="C10" s="32"/>
      <c r="D10" s="32"/>
      <c r="E10" s="110" t="s">
        <v>261</v>
      </c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36"/>
      <c r="T10" s="36"/>
      <c r="U10" s="48"/>
      <c r="V10" s="48"/>
      <c r="W10" s="31"/>
      <c r="X10" s="25"/>
      <c r="Y10" s="25"/>
      <c r="Z10" s="31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30"/>
    </row>
    <row r="11" spans="2:39" s="49" customFormat="1" ht="15" customHeight="1" x14ac:dyDescent="0.2">
      <c r="B11" s="112" t="s">
        <v>2</v>
      </c>
      <c r="C11" s="112" t="s">
        <v>3</v>
      </c>
      <c r="D11" s="69"/>
      <c r="E11" s="103" t="s">
        <v>4</v>
      </c>
      <c r="F11" s="112" t="s">
        <v>1</v>
      </c>
      <c r="G11" s="103" t="s">
        <v>5</v>
      </c>
      <c r="H11" s="69"/>
      <c r="I11" s="112" t="s">
        <v>24</v>
      </c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 t="s">
        <v>25</v>
      </c>
      <c r="Y11" s="112"/>
      <c r="Z11" s="112"/>
      <c r="AA11" s="112"/>
      <c r="AB11" s="112"/>
      <c r="AC11" s="112"/>
      <c r="AD11" s="112"/>
      <c r="AE11" s="112"/>
      <c r="AF11" s="112"/>
      <c r="AG11" s="103" t="s">
        <v>22</v>
      </c>
      <c r="AH11" s="103" t="s">
        <v>33</v>
      </c>
      <c r="AI11" s="103" t="s">
        <v>34</v>
      </c>
      <c r="AJ11" s="103" t="s">
        <v>23</v>
      </c>
    </row>
    <row r="12" spans="2:39" s="49" customFormat="1" ht="111.75" customHeight="1" x14ac:dyDescent="0.2">
      <c r="B12" s="112"/>
      <c r="C12" s="112"/>
      <c r="D12" s="70" t="s">
        <v>112</v>
      </c>
      <c r="E12" s="104"/>
      <c r="F12" s="112"/>
      <c r="G12" s="104"/>
      <c r="H12" s="70" t="s">
        <v>76</v>
      </c>
      <c r="I12" s="112" t="s">
        <v>6</v>
      </c>
      <c r="J12" s="112" t="s">
        <v>6</v>
      </c>
      <c r="K12" s="112" t="s">
        <v>7</v>
      </c>
      <c r="L12" s="112" t="s">
        <v>8</v>
      </c>
      <c r="M12" s="112" t="s">
        <v>9</v>
      </c>
      <c r="N12" s="112" t="s">
        <v>10</v>
      </c>
      <c r="O12" s="116" t="s">
        <v>11</v>
      </c>
      <c r="P12" s="116"/>
      <c r="Q12" s="117" t="s">
        <v>13</v>
      </c>
      <c r="R12" s="112" t="s">
        <v>14</v>
      </c>
      <c r="S12" s="112"/>
      <c r="T12" s="112" t="s">
        <v>15</v>
      </c>
      <c r="U12" s="111" t="s">
        <v>16</v>
      </c>
      <c r="V12" s="111"/>
      <c r="W12" s="111" t="s">
        <v>17</v>
      </c>
      <c r="X12" s="112" t="s">
        <v>72</v>
      </c>
      <c r="Y12" s="112"/>
      <c r="Z12" s="112"/>
      <c r="AA12" s="112" t="s">
        <v>90</v>
      </c>
      <c r="AB12" s="112"/>
      <c r="AC12" s="112"/>
      <c r="AD12" s="112" t="s">
        <v>109</v>
      </c>
      <c r="AE12" s="112"/>
      <c r="AF12" s="112"/>
      <c r="AG12" s="104"/>
      <c r="AH12" s="104"/>
      <c r="AI12" s="104"/>
      <c r="AJ12" s="104"/>
    </row>
    <row r="13" spans="2:39" s="49" customFormat="1" ht="39.75" customHeight="1" x14ac:dyDescent="0.2">
      <c r="B13" s="112"/>
      <c r="C13" s="112"/>
      <c r="D13" s="71"/>
      <c r="E13" s="105"/>
      <c r="F13" s="112"/>
      <c r="G13" s="105"/>
      <c r="H13" s="71"/>
      <c r="I13" s="112"/>
      <c r="J13" s="112"/>
      <c r="K13" s="112"/>
      <c r="L13" s="112"/>
      <c r="M13" s="112"/>
      <c r="N13" s="112"/>
      <c r="O13" s="95" t="s">
        <v>12</v>
      </c>
      <c r="P13" s="95" t="s">
        <v>41</v>
      </c>
      <c r="Q13" s="117"/>
      <c r="R13" s="68" t="s">
        <v>12</v>
      </c>
      <c r="S13" s="72" t="s">
        <v>41</v>
      </c>
      <c r="T13" s="112"/>
      <c r="U13" s="73" t="s">
        <v>12</v>
      </c>
      <c r="V13" s="73" t="s">
        <v>41</v>
      </c>
      <c r="W13" s="111"/>
      <c r="X13" s="68" t="s">
        <v>20</v>
      </c>
      <c r="Y13" s="68" t="s">
        <v>18</v>
      </c>
      <c r="Z13" s="73" t="s">
        <v>19</v>
      </c>
      <c r="AA13" s="68" t="s">
        <v>21</v>
      </c>
      <c r="AB13" s="68" t="s">
        <v>18</v>
      </c>
      <c r="AC13" s="68" t="s">
        <v>19</v>
      </c>
      <c r="AD13" s="68" t="s">
        <v>21</v>
      </c>
      <c r="AE13" s="68" t="s">
        <v>18</v>
      </c>
      <c r="AF13" s="68" t="s">
        <v>19</v>
      </c>
      <c r="AG13" s="105"/>
      <c r="AH13" s="105"/>
      <c r="AI13" s="105"/>
      <c r="AJ13" s="105"/>
    </row>
    <row r="14" spans="2:39" s="50" customFormat="1" ht="21.75" customHeight="1" x14ac:dyDescent="0.2">
      <c r="B14" s="2">
        <v>1</v>
      </c>
      <c r="C14" s="2">
        <v>3</v>
      </c>
      <c r="D14" s="2">
        <v>5</v>
      </c>
      <c r="E14" s="2">
        <v>6</v>
      </c>
      <c r="F14" s="2">
        <v>7</v>
      </c>
      <c r="G14" s="2">
        <v>8</v>
      </c>
      <c r="H14" s="2">
        <v>9</v>
      </c>
      <c r="I14" s="2">
        <v>8</v>
      </c>
      <c r="J14" s="2">
        <v>10</v>
      </c>
      <c r="K14" s="2">
        <v>11</v>
      </c>
      <c r="L14" s="2">
        <v>12</v>
      </c>
      <c r="M14" s="2">
        <v>13</v>
      </c>
      <c r="N14" s="2">
        <v>14</v>
      </c>
      <c r="O14" s="96">
        <v>15</v>
      </c>
      <c r="P14" s="96">
        <v>16</v>
      </c>
      <c r="Q14" s="2">
        <v>17</v>
      </c>
      <c r="R14" s="2">
        <v>18</v>
      </c>
      <c r="S14" s="2">
        <v>19</v>
      </c>
      <c r="T14" s="2">
        <v>20</v>
      </c>
      <c r="U14" s="2">
        <v>21</v>
      </c>
      <c r="V14" s="2">
        <v>22</v>
      </c>
      <c r="W14" s="2">
        <v>23</v>
      </c>
      <c r="X14" s="2">
        <v>24</v>
      </c>
      <c r="Y14" s="2">
        <v>25</v>
      </c>
      <c r="Z14" s="2">
        <v>26</v>
      </c>
      <c r="AA14" s="2">
        <v>43</v>
      </c>
      <c r="AB14" s="2">
        <v>27</v>
      </c>
      <c r="AC14" s="2">
        <v>28</v>
      </c>
      <c r="AD14" s="2">
        <v>29</v>
      </c>
      <c r="AE14" s="2">
        <v>30</v>
      </c>
      <c r="AF14" s="2">
        <v>31</v>
      </c>
      <c r="AG14" s="2">
        <v>32</v>
      </c>
      <c r="AH14" s="2">
        <v>33</v>
      </c>
      <c r="AI14" s="2">
        <v>34</v>
      </c>
      <c r="AJ14" s="2">
        <v>35</v>
      </c>
    </row>
    <row r="15" spans="2:39" s="49" customFormat="1" ht="41.25" customHeight="1" x14ac:dyDescent="0.2">
      <c r="B15" s="1">
        <v>1</v>
      </c>
      <c r="C15" s="9" t="s">
        <v>31</v>
      </c>
      <c r="D15" s="9" t="s">
        <v>201</v>
      </c>
      <c r="E15" s="1" t="s">
        <v>0</v>
      </c>
      <c r="F15" s="1" t="s">
        <v>336</v>
      </c>
      <c r="G15" s="1"/>
      <c r="H15" s="1" t="s">
        <v>77</v>
      </c>
      <c r="I15" s="1">
        <v>4.84</v>
      </c>
      <c r="J15" s="1">
        <v>5.12</v>
      </c>
      <c r="K15" s="1"/>
      <c r="L15" s="1">
        <v>17697</v>
      </c>
      <c r="M15" s="2">
        <f>J15*L15</f>
        <v>90608.639999999999</v>
      </c>
      <c r="N15" s="2">
        <f>K15*L15</f>
        <v>0</v>
      </c>
      <c r="O15" s="67">
        <v>1247</v>
      </c>
      <c r="P15" s="67"/>
      <c r="Q15" s="5">
        <f t="shared" ref="Q15:Q43" si="0">P15+O15</f>
        <v>1247</v>
      </c>
      <c r="R15" s="3">
        <f t="shared" ref="R15:R43" si="1">O15/720</f>
        <v>1.7319444444444445</v>
      </c>
      <c r="S15" s="3">
        <f t="shared" ref="S15:S43" si="2">P15/960</f>
        <v>0</v>
      </c>
      <c r="T15" s="3">
        <f t="shared" ref="T15:T43" si="3">R15+S15</f>
        <v>1.7319444444444445</v>
      </c>
      <c r="U15" s="2">
        <f t="shared" ref="U15:U43" si="4">M15/720*O15</f>
        <v>156929.13066666666</v>
      </c>
      <c r="V15" s="2">
        <f t="shared" ref="V15:V43" si="5">N15/960*P15</f>
        <v>0</v>
      </c>
      <c r="W15" s="2">
        <f t="shared" ref="W15:W43" si="6">U15+V15</f>
        <v>156929.13066666666</v>
      </c>
      <c r="X15" s="4"/>
      <c r="Y15" s="1"/>
      <c r="Z15" s="2">
        <f>17697*Y15%/18*X15</f>
        <v>0</v>
      </c>
      <c r="AA15" s="1"/>
      <c r="AB15" s="1"/>
      <c r="AC15" s="1"/>
      <c r="AD15" s="1"/>
      <c r="AE15" s="1"/>
      <c r="AF15" s="2"/>
      <c r="AG15" s="4">
        <f t="shared" ref="AG15:AG44" si="7">Z15+AC15+AF15</f>
        <v>0</v>
      </c>
      <c r="AH15" s="4">
        <f t="shared" ref="AH15:AH44" si="8">AG15+W15</f>
        <v>156929.13066666666</v>
      </c>
      <c r="AI15" s="4">
        <f>W15*10%</f>
        <v>15692.913066666668</v>
      </c>
      <c r="AJ15" s="2">
        <f t="shared" ref="AJ15:AJ43" si="9">AH15+AI15</f>
        <v>172622.04373333332</v>
      </c>
    </row>
    <row r="16" spans="2:39" s="49" customFormat="1" ht="53.25" customHeight="1" x14ac:dyDescent="0.2">
      <c r="B16" s="1">
        <f>1+1</f>
        <v>2</v>
      </c>
      <c r="C16" s="9" t="s">
        <v>42</v>
      </c>
      <c r="D16" s="9" t="s">
        <v>217</v>
      </c>
      <c r="E16" s="1" t="s">
        <v>0</v>
      </c>
      <c r="F16" s="1" t="s">
        <v>275</v>
      </c>
      <c r="G16" s="1"/>
      <c r="H16" s="1" t="s">
        <v>77</v>
      </c>
      <c r="I16" s="1">
        <v>5.03</v>
      </c>
      <c r="J16" s="1">
        <v>5.03</v>
      </c>
      <c r="K16" s="1"/>
      <c r="L16" s="1">
        <v>17697</v>
      </c>
      <c r="M16" s="2">
        <f t="shared" ref="M16:M43" si="10">J16*L16</f>
        <v>89015.91</v>
      </c>
      <c r="N16" s="2">
        <f t="shared" ref="N16:N44" si="11">K16*L16</f>
        <v>0</v>
      </c>
      <c r="O16" s="67">
        <v>1188</v>
      </c>
      <c r="P16" s="67"/>
      <c r="Q16" s="5">
        <f t="shared" si="0"/>
        <v>1188</v>
      </c>
      <c r="R16" s="3">
        <f t="shared" si="1"/>
        <v>1.65</v>
      </c>
      <c r="S16" s="3">
        <f t="shared" si="2"/>
        <v>0</v>
      </c>
      <c r="T16" s="3">
        <f t="shared" si="3"/>
        <v>1.65</v>
      </c>
      <c r="U16" s="2">
        <f t="shared" si="4"/>
        <v>146876.25150000001</v>
      </c>
      <c r="V16" s="2">
        <f t="shared" si="5"/>
        <v>0</v>
      </c>
      <c r="W16" s="2">
        <f t="shared" si="6"/>
        <v>146876.25150000001</v>
      </c>
      <c r="X16" s="4"/>
      <c r="Y16" s="1"/>
      <c r="Z16" s="2"/>
      <c r="AA16" s="1"/>
      <c r="AB16" s="1"/>
      <c r="AC16" s="2"/>
      <c r="AD16" s="1"/>
      <c r="AE16" s="1"/>
      <c r="AF16" s="2"/>
      <c r="AG16" s="4">
        <f t="shared" si="7"/>
        <v>0</v>
      </c>
      <c r="AH16" s="4">
        <f t="shared" si="8"/>
        <v>146876.25150000001</v>
      </c>
      <c r="AI16" s="4">
        <f>W16*10%</f>
        <v>14687.625150000002</v>
      </c>
      <c r="AJ16" s="2">
        <f t="shared" si="9"/>
        <v>161563.87665000002</v>
      </c>
      <c r="AM16" s="49" t="s">
        <v>103</v>
      </c>
    </row>
    <row r="17" spans="2:37" s="49" customFormat="1" ht="47.25" customHeight="1" x14ac:dyDescent="0.2">
      <c r="B17" s="1">
        <f t="shared" ref="B17:B44" si="12">B16+1</f>
        <v>3</v>
      </c>
      <c r="C17" s="9" t="s">
        <v>38</v>
      </c>
      <c r="D17" s="9" t="s">
        <v>113</v>
      </c>
      <c r="E17" s="1" t="s">
        <v>0</v>
      </c>
      <c r="F17" s="1" t="s">
        <v>337</v>
      </c>
      <c r="G17" s="1"/>
      <c r="H17" s="1" t="s">
        <v>77</v>
      </c>
      <c r="I17" s="1">
        <v>5.31</v>
      </c>
      <c r="J17" s="1">
        <v>5.31</v>
      </c>
      <c r="K17" s="1"/>
      <c r="L17" s="1">
        <v>17697</v>
      </c>
      <c r="M17" s="2">
        <f t="shared" si="10"/>
        <v>93971.069999999992</v>
      </c>
      <c r="N17" s="2">
        <f t="shared" si="11"/>
        <v>0</v>
      </c>
      <c r="O17" s="67">
        <v>1047</v>
      </c>
      <c r="P17" s="67"/>
      <c r="Q17" s="5">
        <f t="shared" si="0"/>
        <v>1047</v>
      </c>
      <c r="R17" s="3">
        <f t="shared" si="1"/>
        <v>1.4541666666666666</v>
      </c>
      <c r="S17" s="3">
        <f t="shared" si="2"/>
        <v>0</v>
      </c>
      <c r="T17" s="3">
        <f t="shared" si="3"/>
        <v>1.4541666666666666</v>
      </c>
      <c r="U17" s="2">
        <f t="shared" si="4"/>
        <v>136649.59762499997</v>
      </c>
      <c r="V17" s="2">
        <f t="shared" si="5"/>
        <v>0</v>
      </c>
      <c r="W17" s="2">
        <f t="shared" si="6"/>
        <v>136649.59762499997</v>
      </c>
      <c r="X17" s="4"/>
      <c r="Y17" s="1"/>
      <c r="Z17" s="2"/>
      <c r="AA17" s="1"/>
      <c r="AB17" s="1"/>
      <c r="AC17" s="1"/>
      <c r="AD17" s="1"/>
      <c r="AE17" s="1"/>
      <c r="AF17" s="2"/>
      <c r="AG17" s="4">
        <f t="shared" si="7"/>
        <v>0</v>
      </c>
      <c r="AH17" s="4">
        <f t="shared" si="8"/>
        <v>136649.59762499997</v>
      </c>
      <c r="AI17" s="4">
        <f>W17*10%</f>
        <v>13664.959762499997</v>
      </c>
      <c r="AJ17" s="2">
        <f t="shared" si="9"/>
        <v>150314.55738749995</v>
      </c>
    </row>
    <row r="18" spans="2:37" s="51" customFormat="1" ht="31.5" x14ac:dyDescent="0.2">
      <c r="B18" s="1">
        <f t="shared" si="12"/>
        <v>4</v>
      </c>
      <c r="C18" s="9" t="s">
        <v>44</v>
      </c>
      <c r="D18" s="9" t="s">
        <v>214</v>
      </c>
      <c r="E18" s="1" t="s">
        <v>0</v>
      </c>
      <c r="F18" s="67" t="s">
        <v>263</v>
      </c>
      <c r="G18" s="67"/>
      <c r="H18" s="1" t="s">
        <v>77</v>
      </c>
      <c r="I18" s="1">
        <v>4.93</v>
      </c>
      <c r="J18" s="1">
        <v>4.93</v>
      </c>
      <c r="K18" s="1"/>
      <c r="L18" s="1">
        <v>17697</v>
      </c>
      <c r="M18" s="2">
        <f t="shared" si="10"/>
        <v>87246.209999999992</v>
      </c>
      <c r="N18" s="2">
        <f t="shared" si="11"/>
        <v>0</v>
      </c>
      <c r="O18" s="67">
        <v>1243</v>
      </c>
      <c r="P18" s="67"/>
      <c r="Q18" s="5">
        <f t="shared" si="0"/>
        <v>1243</v>
      </c>
      <c r="R18" s="3">
        <f t="shared" si="1"/>
        <v>1.726388888888889</v>
      </c>
      <c r="S18" s="3">
        <f t="shared" si="2"/>
        <v>0</v>
      </c>
      <c r="T18" s="3">
        <f t="shared" si="3"/>
        <v>1.726388888888889</v>
      </c>
      <c r="U18" s="2">
        <f t="shared" si="4"/>
        <v>150620.88754166666</v>
      </c>
      <c r="V18" s="2">
        <f t="shared" si="5"/>
        <v>0</v>
      </c>
      <c r="W18" s="2">
        <f t="shared" si="6"/>
        <v>150620.88754166666</v>
      </c>
      <c r="X18" s="4"/>
      <c r="Y18" s="1"/>
      <c r="Z18" s="2"/>
      <c r="AA18" s="1"/>
      <c r="AB18" s="1"/>
      <c r="AC18" s="2"/>
      <c r="AD18" s="1"/>
      <c r="AE18" s="1"/>
      <c r="AF18" s="2"/>
      <c r="AG18" s="4">
        <f t="shared" si="7"/>
        <v>0</v>
      </c>
      <c r="AH18" s="4">
        <f t="shared" si="8"/>
        <v>150620.88754166666</v>
      </c>
      <c r="AI18" s="4">
        <f>W18*10%</f>
        <v>15062.088754166667</v>
      </c>
      <c r="AJ18" s="2">
        <f t="shared" si="9"/>
        <v>165682.97629583333</v>
      </c>
      <c r="AK18" s="49"/>
    </row>
    <row r="19" spans="2:37" s="51" customFormat="1" ht="35.25" customHeight="1" x14ac:dyDescent="0.2">
      <c r="B19" s="1">
        <f t="shared" si="12"/>
        <v>5</v>
      </c>
      <c r="C19" s="9" t="s">
        <v>85</v>
      </c>
      <c r="D19" s="9" t="s">
        <v>114</v>
      </c>
      <c r="E19" s="1" t="s">
        <v>0</v>
      </c>
      <c r="F19" s="67" t="s">
        <v>264</v>
      </c>
      <c r="G19" s="67" t="s">
        <v>30</v>
      </c>
      <c r="H19" s="1" t="s">
        <v>77</v>
      </c>
      <c r="I19" s="1">
        <v>4.93</v>
      </c>
      <c r="J19" s="1">
        <v>4.93</v>
      </c>
      <c r="K19" s="1">
        <v>4.49</v>
      </c>
      <c r="L19" s="1">
        <v>17697</v>
      </c>
      <c r="M19" s="2">
        <f t="shared" si="10"/>
        <v>87246.209999999992</v>
      </c>
      <c r="N19" s="2">
        <f t="shared" si="11"/>
        <v>79459.53</v>
      </c>
      <c r="O19" s="67">
        <v>948</v>
      </c>
      <c r="P19" s="67">
        <v>302</v>
      </c>
      <c r="Q19" s="5">
        <f t="shared" si="0"/>
        <v>1250</v>
      </c>
      <c r="R19" s="3">
        <f t="shared" si="1"/>
        <v>1.3166666666666667</v>
      </c>
      <c r="S19" s="3">
        <f t="shared" si="2"/>
        <v>0.31458333333333333</v>
      </c>
      <c r="T19" s="3">
        <f t="shared" si="3"/>
        <v>1.6312500000000001</v>
      </c>
      <c r="U19" s="2">
        <f t="shared" si="4"/>
        <v>114874.17649999999</v>
      </c>
      <c r="V19" s="2">
        <f t="shared" si="5"/>
        <v>24996.643812499999</v>
      </c>
      <c r="W19" s="2">
        <f t="shared" si="6"/>
        <v>139870.8203125</v>
      </c>
      <c r="X19" s="4"/>
      <c r="Y19" s="1"/>
      <c r="Z19" s="2"/>
      <c r="AA19" s="1"/>
      <c r="AB19" s="1"/>
      <c r="AC19" s="1"/>
      <c r="AD19" s="1"/>
      <c r="AE19" s="1"/>
      <c r="AF19" s="2"/>
      <c r="AG19" s="4">
        <f t="shared" si="7"/>
        <v>0</v>
      </c>
      <c r="AH19" s="4">
        <f t="shared" si="8"/>
        <v>139870.8203125</v>
      </c>
      <c r="AI19" s="4">
        <f>W19*10%</f>
        <v>13987.08203125</v>
      </c>
      <c r="AJ19" s="2">
        <f t="shared" si="9"/>
        <v>153857.90234375</v>
      </c>
      <c r="AK19" s="49"/>
    </row>
    <row r="20" spans="2:37" s="49" customFormat="1" ht="39.75" customHeight="1" x14ac:dyDescent="0.2">
      <c r="B20" s="1">
        <f t="shared" si="12"/>
        <v>6</v>
      </c>
      <c r="C20" s="9" t="s">
        <v>184</v>
      </c>
      <c r="D20" s="9" t="s">
        <v>115</v>
      </c>
      <c r="E20" s="1" t="s">
        <v>0</v>
      </c>
      <c r="F20" s="67" t="s">
        <v>265</v>
      </c>
      <c r="G20" s="67"/>
      <c r="H20" s="1" t="s">
        <v>77</v>
      </c>
      <c r="I20" s="1">
        <v>5.21</v>
      </c>
      <c r="J20" s="1">
        <v>5.21</v>
      </c>
      <c r="K20" s="1"/>
      <c r="L20" s="1">
        <v>17697</v>
      </c>
      <c r="M20" s="2">
        <f t="shared" si="10"/>
        <v>92201.37</v>
      </c>
      <c r="N20" s="2">
        <f t="shared" si="11"/>
        <v>0</v>
      </c>
      <c r="O20" s="67">
        <v>184</v>
      </c>
      <c r="P20" s="67"/>
      <c r="Q20" s="5">
        <f t="shared" si="0"/>
        <v>184</v>
      </c>
      <c r="R20" s="3">
        <f t="shared" si="1"/>
        <v>0.25555555555555554</v>
      </c>
      <c r="S20" s="3">
        <f t="shared" si="2"/>
        <v>0</v>
      </c>
      <c r="T20" s="3">
        <f t="shared" si="3"/>
        <v>0.25555555555555554</v>
      </c>
      <c r="U20" s="2">
        <f t="shared" si="4"/>
        <v>23562.572333333334</v>
      </c>
      <c r="V20" s="2">
        <f t="shared" si="5"/>
        <v>0</v>
      </c>
      <c r="W20" s="2">
        <f t="shared" si="6"/>
        <v>23562.572333333334</v>
      </c>
      <c r="X20" s="4"/>
      <c r="Y20" s="1"/>
      <c r="Z20" s="2"/>
      <c r="AA20" s="1"/>
      <c r="AB20" s="1"/>
      <c r="AC20" s="1"/>
      <c r="AD20" s="1"/>
      <c r="AE20" s="1"/>
      <c r="AF20" s="2"/>
      <c r="AG20" s="4">
        <f t="shared" si="7"/>
        <v>0</v>
      </c>
      <c r="AH20" s="4">
        <f t="shared" si="8"/>
        <v>23562.572333333334</v>
      </c>
      <c r="AI20" s="4"/>
      <c r="AJ20" s="2">
        <f t="shared" si="9"/>
        <v>23562.572333333334</v>
      </c>
    </row>
    <row r="21" spans="2:37" s="49" customFormat="1" ht="39.75" customHeight="1" x14ac:dyDescent="0.2">
      <c r="B21" s="1">
        <f t="shared" si="12"/>
        <v>7</v>
      </c>
      <c r="C21" s="9" t="s">
        <v>86</v>
      </c>
      <c r="D21" s="9" t="s">
        <v>116</v>
      </c>
      <c r="E21" s="1" t="s">
        <v>0</v>
      </c>
      <c r="F21" s="67" t="s">
        <v>266</v>
      </c>
      <c r="G21" s="67"/>
      <c r="H21" s="1" t="s">
        <v>77</v>
      </c>
      <c r="I21" s="1">
        <v>5.21</v>
      </c>
      <c r="J21" s="1">
        <v>5.31</v>
      </c>
      <c r="K21" s="1"/>
      <c r="L21" s="1">
        <v>17697</v>
      </c>
      <c r="M21" s="2">
        <f t="shared" si="10"/>
        <v>93971.069999999992</v>
      </c>
      <c r="N21" s="2">
        <f t="shared" si="11"/>
        <v>0</v>
      </c>
      <c r="O21" s="67">
        <v>448</v>
      </c>
      <c r="P21" s="67"/>
      <c r="Q21" s="5">
        <f t="shared" si="0"/>
        <v>448</v>
      </c>
      <c r="R21" s="3">
        <f t="shared" si="1"/>
        <v>0.62222222222222223</v>
      </c>
      <c r="S21" s="3">
        <f t="shared" si="2"/>
        <v>0</v>
      </c>
      <c r="T21" s="3">
        <f t="shared" si="3"/>
        <v>0.62222222222222223</v>
      </c>
      <c r="U21" s="2">
        <f t="shared" si="4"/>
        <v>58470.887999999992</v>
      </c>
      <c r="V21" s="2">
        <f t="shared" si="5"/>
        <v>0</v>
      </c>
      <c r="W21" s="2">
        <f t="shared" si="6"/>
        <v>58470.887999999992</v>
      </c>
      <c r="X21" s="4">
        <v>448</v>
      </c>
      <c r="Y21" s="1">
        <v>40</v>
      </c>
      <c r="Z21" s="2">
        <f>(17697*Y21/720)*X21/100</f>
        <v>4404.5866666666661</v>
      </c>
      <c r="AA21" s="1"/>
      <c r="AB21" s="1"/>
      <c r="AC21" s="1"/>
      <c r="AD21" s="1"/>
      <c r="AE21" s="1"/>
      <c r="AF21" s="2"/>
      <c r="AG21" s="4">
        <f t="shared" si="7"/>
        <v>4404.5866666666661</v>
      </c>
      <c r="AH21" s="4">
        <f t="shared" si="8"/>
        <v>62875.474666666662</v>
      </c>
      <c r="AI21" s="4">
        <f t="shared" ref="AI21:AI40" si="13">W21*10%</f>
        <v>5847.0887999999995</v>
      </c>
      <c r="AJ21" s="2">
        <f t="shared" si="9"/>
        <v>68722.563466666659</v>
      </c>
    </row>
    <row r="22" spans="2:37" s="49" customFormat="1" ht="31.5" x14ac:dyDescent="0.2">
      <c r="B22" s="1">
        <f t="shared" si="12"/>
        <v>8</v>
      </c>
      <c r="C22" s="9" t="s">
        <v>46</v>
      </c>
      <c r="D22" s="9" t="s">
        <v>117</v>
      </c>
      <c r="E22" s="1" t="s">
        <v>0</v>
      </c>
      <c r="F22" s="67" t="s">
        <v>348</v>
      </c>
      <c r="G22" s="67"/>
      <c r="H22" s="1" t="s">
        <v>77</v>
      </c>
      <c r="I22" s="1">
        <v>5.31</v>
      </c>
      <c r="J22" s="1">
        <v>5.31</v>
      </c>
      <c r="K22" s="1"/>
      <c r="L22" s="1">
        <v>17697</v>
      </c>
      <c r="M22" s="2">
        <f t="shared" si="10"/>
        <v>93971.069999999992</v>
      </c>
      <c r="N22" s="2">
        <f t="shared" si="11"/>
        <v>0</v>
      </c>
      <c r="O22" s="67">
        <v>632</v>
      </c>
      <c r="P22" s="67"/>
      <c r="Q22" s="5">
        <f t="shared" si="0"/>
        <v>632</v>
      </c>
      <c r="R22" s="3">
        <f t="shared" si="1"/>
        <v>0.87777777777777777</v>
      </c>
      <c r="S22" s="3">
        <f t="shared" si="2"/>
        <v>0</v>
      </c>
      <c r="T22" s="3">
        <f t="shared" si="3"/>
        <v>0.87777777777777777</v>
      </c>
      <c r="U22" s="2">
        <f t="shared" si="4"/>
        <v>82485.71699999999</v>
      </c>
      <c r="V22" s="2">
        <f t="shared" si="5"/>
        <v>0</v>
      </c>
      <c r="W22" s="2">
        <f t="shared" si="6"/>
        <v>82485.71699999999</v>
      </c>
      <c r="X22" s="4">
        <v>308</v>
      </c>
      <c r="Y22" s="1">
        <v>40</v>
      </c>
      <c r="Z22" s="2">
        <f>(17697*Y22/720)*X22/100</f>
        <v>3028.1533333333332</v>
      </c>
      <c r="AA22" s="1"/>
      <c r="AB22" s="1"/>
      <c r="AC22" s="1"/>
      <c r="AD22" s="1"/>
      <c r="AE22" s="1"/>
      <c r="AF22" s="2"/>
      <c r="AG22" s="4">
        <f t="shared" si="7"/>
        <v>3028.1533333333332</v>
      </c>
      <c r="AH22" s="4">
        <f t="shared" si="8"/>
        <v>85513.870333333325</v>
      </c>
      <c r="AI22" s="4">
        <f t="shared" si="13"/>
        <v>8248.5716999999986</v>
      </c>
      <c r="AJ22" s="2">
        <f t="shared" si="9"/>
        <v>93762.442033333326</v>
      </c>
    </row>
    <row r="23" spans="2:37" s="49" customFormat="1" ht="31.5" x14ac:dyDescent="0.2">
      <c r="B23" s="1">
        <f t="shared" si="12"/>
        <v>9</v>
      </c>
      <c r="C23" s="9" t="s">
        <v>321</v>
      </c>
      <c r="D23" s="9" t="s">
        <v>351</v>
      </c>
      <c r="E23" s="1" t="s">
        <v>0</v>
      </c>
      <c r="F23" s="67" t="s">
        <v>400</v>
      </c>
      <c r="G23" s="67"/>
      <c r="H23" s="1" t="s">
        <v>77</v>
      </c>
      <c r="I23" s="1"/>
      <c r="J23" s="1">
        <v>5.21</v>
      </c>
      <c r="K23" s="1"/>
      <c r="L23" s="1">
        <v>17697</v>
      </c>
      <c r="M23" s="2">
        <f t="shared" si="10"/>
        <v>92201.37</v>
      </c>
      <c r="N23" s="2"/>
      <c r="O23" s="67">
        <v>108</v>
      </c>
      <c r="P23" s="67"/>
      <c r="Q23" s="5">
        <f t="shared" si="0"/>
        <v>108</v>
      </c>
      <c r="R23" s="3">
        <f t="shared" si="1"/>
        <v>0.15</v>
      </c>
      <c r="S23" s="3"/>
      <c r="T23" s="3">
        <f t="shared" si="3"/>
        <v>0.15</v>
      </c>
      <c r="U23" s="2">
        <f t="shared" si="4"/>
        <v>13830.2055</v>
      </c>
      <c r="V23" s="2"/>
      <c r="W23" s="2">
        <f t="shared" si="6"/>
        <v>13830.2055</v>
      </c>
      <c r="X23" s="4"/>
      <c r="Y23" s="1"/>
      <c r="Z23" s="2"/>
      <c r="AA23" s="1"/>
      <c r="AB23" s="1"/>
      <c r="AC23" s="1"/>
      <c r="AD23" s="1"/>
      <c r="AE23" s="1"/>
      <c r="AF23" s="2"/>
      <c r="AG23" s="4">
        <f t="shared" si="7"/>
        <v>0</v>
      </c>
      <c r="AH23" s="4">
        <f t="shared" si="8"/>
        <v>13830.2055</v>
      </c>
      <c r="AI23" s="4">
        <f t="shared" si="13"/>
        <v>1383.0205500000002</v>
      </c>
      <c r="AJ23" s="2">
        <f t="shared" si="9"/>
        <v>15213.226050000001</v>
      </c>
    </row>
    <row r="24" spans="2:37" s="49" customFormat="1" ht="50.25" customHeight="1" x14ac:dyDescent="0.2">
      <c r="B24" s="1">
        <f t="shared" si="12"/>
        <v>10</v>
      </c>
      <c r="C24" s="9" t="s">
        <v>167</v>
      </c>
      <c r="D24" s="9" t="s">
        <v>170</v>
      </c>
      <c r="E24" s="1" t="s">
        <v>0</v>
      </c>
      <c r="F24" s="67" t="s">
        <v>269</v>
      </c>
      <c r="G24" s="67" t="s">
        <v>110</v>
      </c>
      <c r="H24" s="1" t="s">
        <v>77</v>
      </c>
      <c r="I24" s="1">
        <v>4.57</v>
      </c>
      <c r="J24" s="1">
        <v>4.45</v>
      </c>
      <c r="K24" s="1"/>
      <c r="L24" s="1">
        <v>17697</v>
      </c>
      <c r="M24" s="2">
        <f t="shared" si="10"/>
        <v>78751.650000000009</v>
      </c>
      <c r="N24" s="2">
        <f t="shared" si="11"/>
        <v>0</v>
      </c>
      <c r="O24" s="67">
        <v>950</v>
      </c>
      <c r="P24" s="67"/>
      <c r="Q24" s="5">
        <f t="shared" si="0"/>
        <v>950</v>
      </c>
      <c r="R24" s="3">
        <f t="shared" si="1"/>
        <v>1.3194444444444444</v>
      </c>
      <c r="S24" s="3">
        <f t="shared" si="2"/>
        <v>0</v>
      </c>
      <c r="T24" s="3">
        <f t="shared" si="3"/>
        <v>1.3194444444444444</v>
      </c>
      <c r="U24" s="2">
        <f t="shared" si="4"/>
        <v>103908.42708333334</v>
      </c>
      <c r="V24" s="2">
        <f t="shared" si="5"/>
        <v>0</v>
      </c>
      <c r="W24" s="2">
        <f t="shared" si="6"/>
        <v>103908.42708333334</v>
      </c>
      <c r="X24" s="4"/>
      <c r="Y24" s="1">
        <v>20</v>
      </c>
      <c r="Z24" s="2">
        <f t="shared" ref="Z24" si="14">17697*Y24%/720*X24</f>
        <v>0</v>
      </c>
      <c r="AA24" s="1"/>
      <c r="AB24" s="67">
        <v>50</v>
      </c>
      <c r="AC24" s="2">
        <f>17697*AB24/100</f>
        <v>8848.5</v>
      </c>
      <c r="AD24" s="1"/>
      <c r="AE24" s="1"/>
      <c r="AF24" s="2"/>
      <c r="AG24" s="4">
        <f t="shared" si="7"/>
        <v>8848.5</v>
      </c>
      <c r="AH24" s="4">
        <f t="shared" si="8"/>
        <v>112756.92708333334</v>
      </c>
      <c r="AI24" s="4">
        <f t="shared" si="13"/>
        <v>10390.842708333335</v>
      </c>
      <c r="AJ24" s="2">
        <f t="shared" si="9"/>
        <v>123147.76979166668</v>
      </c>
    </row>
    <row r="25" spans="2:37" s="51" customFormat="1" ht="31.5" x14ac:dyDescent="0.2">
      <c r="B25" s="1">
        <f t="shared" si="12"/>
        <v>11</v>
      </c>
      <c r="C25" s="9" t="s">
        <v>322</v>
      </c>
      <c r="D25" s="9" t="s">
        <v>118</v>
      </c>
      <c r="E25" s="1" t="s">
        <v>0</v>
      </c>
      <c r="F25" s="67" t="s">
        <v>270</v>
      </c>
      <c r="G25" s="67" t="s">
        <v>95</v>
      </c>
      <c r="H25" s="1" t="s">
        <v>401</v>
      </c>
      <c r="I25" s="1"/>
      <c r="J25" s="1">
        <v>5.31</v>
      </c>
      <c r="K25" s="1">
        <v>4.5</v>
      </c>
      <c r="L25" s="1">
        <v>17697</v>
      </c>
      <c r="M25" s="2">
        <f t="shared" si="10"/>
        <v>93971.069999999992</v>
      </c>
      <c r="N25" s="2">
        <f t="shared" si="11"/>
        <v>79636.5</v>
      </c>
      <c r="O25" s="67">
        <v>775</v>
      </c>
      <c r="P25" s="67">
        <v>720</v>
      </c>
      <c r="Q25" s="5">
        <f t="shared" si="0"/>
        <v>1495</v>
      </c>
      <c r="R25" s="3">
        <f t="shared" si="1"/>
        <v>1.0763888888888888</v>
      </c>
      <c r="S25" s="3">
        <f t="shared" si="2"/>
        <v>0.75</v>
      </c>
      <c r="T25" s="3">
        <f t="shared" si="3"/>
        <v>1.8263888888888888</v>
      </c>
      <c r="U25" s="2">
        <f t="shared" si="4"/>
        <v>101149.41562499998</v>
      </c>
      <c r="V25" s="2">
        <f t="shared" si="5"/>
        <v>59727.375000000007</v>
      </c>
      <c r="W25" s="2">
        <f t="shared" si="6"/>
        <v>160876.79062499999</v>
      </c>
      <c r="X25" s="4"/>
      <c r="Y25" s="1"/>
      <c r="Z25" s="2">
        <f>17697*Y25%/18*X25</f>
        <v>0</v>
      </c>
      <c r="AA25" s="1"/>
      <c r="AB25" s="1"/>
      <c r="AC25" s="1"/>
      <c r="AD25" s="1"/>
      <c r="AE25" s="1"/>
      <c r="AF25" s="2"/>
      <c r="AG25" s="4">
        <f t="shared" si="7"/>
        <v>0</v>
      </c>
      <c r="AH25" s="4">
        <f t="shared" si="8"/>
        <v>160876.79062499999</v>
      </c>
      <c r="AI25" s="4">
        <f t="shared" si="13"/>
        <v>16087.679062499999</v>
      </c>
      <c r="AJ25" s="2">
        <f t="shared" si="9"/>
        <v>176964.46968749998</v>
      </c>
      <c r="AK25" s="49"/>
    </row>
    <row r="26" spans="2:37" s="49" customFormat="1" ht="31.5" x14ac:dyDescent="0.2">
      <c r="B26" s="1">
        <f t="shared" si="12"/>
        <v>12</v>
      </c>
      <c r="C26" s="9" t="s">
        <v>48</v>
      </c>
      <c r="D26" s="9" t="s">
        <v>119</v>
      </c>
      <c r="E26" s="1" t="s">
        <v>0</v>
      </c>
      <c r="F26" s="67" t="s">
        <v>258</v>
      </c>
      <c r="G26" s="67"/>
      <c r="H26" s="1" t="s">
        <v>77</v>
      </c>
      <c r="I26" s="1">
        <v>5.03</v>
      </c>
      <c r="J26" s="1">
        <v>5.03</v>
      </c>
      <c r="K26" s="1"/>
      <c r="L26" s="1">
        <v>17697</v>
      </c>
      <c r="M26" s="2">
        <f t="shared" si="10"/>
        <v>89015.91</v>
      </c>
      <c r="N26" s="2">
        <f t="shared" si="11"/>
        <v>0</v>
      </c>
      <c r="O26" s="67">
        <v>216</v>
      </c>
      <c r="P26" s="67"/>
      <c r="Q26" s="5">
        <f t="shared" si="0"/>
        <v>216</v>
      </c>
      <c r="R26" s="3">
        <f t="shared" si="1"/>
        <v>0.3</v>
      </c>
      <c r="S26" s="3">
        <f t="shared" si="2"/>
        <v>0</v>
      </c>
      <c r="T26" s="3">
        <f t="shared" si="3"/>
        <v>0.3</v>
      </c>
      <c r="U26" s="2">
        <f t="shared" si="4"/>
        <v>26704.773000000001</v>
      </c>
      <c r="V26" s="2">
        <f t="shared" si="5"/>
        <v>0</v>
      </c>
      <c r="W26" s="2">
        <f t="shared" si="6"/>
        <v>26704.773000000001</v>
      </c>
      <c r="X26" s="4"/>
      <c r="Y26" s="1"/>
      <c r="Z26" s="2">
        <f>17697*Y26%/18*X26</f>
        <v>0</v>
      </c>
      <c r="AA26" s="1"/>
      <c r="AB26" s="1"/>
      <c r="AC26" s="1"/>
      <c r="AD26" s="1"/>
      <c r="AE26" s="1"/>
      <c r="AF26" s="2"/>
      <c r="AG26" s="4">
        <f t="shared" si="7"/>
        <v>0</v>
      </c>
      <c r="AH26" s="4">
        <f t="shared" si="8"/>
        <v>26704.773000000001</v>
      </c>
      <c r="AI26" s="4">
        <f t="shared" si="13"/>
        <v>2670.4773000000005</v>
      </c>
      <c r="AJ26" s="2">
        <f t="shared" si="9"/>
        <v>29375.2503</v>
      </c>
    </row>
    <row r="27" spans="2:37" s="49" customFormat="1" ht="63" x14ac:dyDescent="0.2">
      <c r="B27" s="1">
        <f t="shared" si="12"/>
        <v>13</v>
      </c>
      <c r="C27" s="9" t="s">
        <v>87</v>
      </c>
      <c r="D27" s="9" t="s">
        <v>120</v>
      </c>
      <c r="E27" s="1" t="s">
        <v>0</v>
      </c>
      <c r="F27" s="67" t="s">
        <v>271</v>
      </c>
      <c r="G27" s="67"/>
      <c r="H27" s="1" t="s">
        <v>77</v>
      </c>
      <c r="I27" s="1">
        <v>5.12</v>
      </c>
      <c r="J27" s="1">
        <v>5.12</v>
      </c>
      <c r="K27" s="1"/>
      <c r="L27" s="1">
        <v>17697</v>
      </c>
      <c r="M27" s="2">
        <f t="shared" si="10"/>
        <v>90608.639999999999</v>
      </c>
      <c r="N27" s="2">
        <f t="shared" si="11"/>
        <v>0</v>
      </c>
      <c r="O27" s="67">
        <v>1000</v>
      </c>
      <c r="P27" s="67"/>
      <c r="Q27" s="5">
        <f t="shared" si="0"/>
        <v>1000</v>
      </c>
      <c r="R27" s="3">
        <f t="shared" si="1"/>
        <v>1.3888888888888888</v>
      </c>
      <c r="S27" s="3">
        <f t="shared" si="2"/>
        <v>0</v>
      </c>
      <c r="T27" s="3">
        <f t="shared" si="3"/>
        <v>1.3888888888888888</v>
      </c>
      <c r="U27" s="2">
        <f t="shared" si="4"/>
        <v>125845.33333333333</v>
      </c>
      <c r="V27" s="2">
        <f t="shared" si="5"/>
        <v>0</v>
      </c>
      <c r="W27" s="2">
        <f t="shared" si="6"/>
        <v>125845.33333333333</v>
      </c>
      <c r="X27" s="4"/>
      <c r="Y27" s="1"/>
      <c r="Z27" s="2"/>
      <c r="AA27" s="1"/>
      <c r="AB27" s="1"/>
      <c r="AC27" s="1"/>
      <c r="AD27" s="1"/>
      <c r="AE27" s="1"/>
      <c r="AF27" s="2"/>
      <c r="AG27" s="4">
        <f t="shared" si="7"/>
        <v>0</v>
      </c>
      <c r="AH27" s="4">
        <f t="shared" si="8"/>
        <v>125845.33333333333</v>
      </c>
      <c r="AI27" s="4">
        <f t="shared" si="13"/>
        <v>12584.533333333333</v>
      </c>
      <c r="AJ27" s="2">
        <f t="shared" si="9"/>
        <v>138429.86666666667</v>
      </c>
    </row>
    <row r="28" spans="2:37" s="49" customFormat="1" ht="31.5" x14ac:dyDescent="0.2">
      <c r="B28" s="1">
        <f t="shared" si="12"/>
        <v>14</v>
      </c>
      <c r="C28" s="9" t="s">
        <v>246</v>
      </c>
      <c r="D28" s="9" t="s">
        <v>215</v>
      </c>
      <c r="E28" s="1" t="s">
        <v>0</v>
      </c>
      <c r="F28" s="67" t="s">
        <v>305</v>
      </c>
      <c r="G28" s="67" t="s">
        <v>30</v>
      </c>
      <c r="H28" s="1" t="s">
        <v>77</v>
      </c>
      <c r="I28" s="1">
        <v>5.21</v>
      </c>
      <c r="J28" s="1">
        <v>5.21</v>
      </c>
      <c r="K28" s="1"/>
      <c r="L28" s="1">
        <v>17697</v>
      </c>
      <c r="M28" s="2">
        <f t="shared" si="10"/>
        <v>92201.37</v>
      </c>
      <c r="N28" s="2">
        <f t="shared" si="11"/>
        <v>0</v>
      </c>
      <c r="O28" s="67">
        <v>1320</v>
      </c>
      <c r="P28" s="67"/>
      <c r="Q28" s="5">
        <f t="shared" si="0"/>
        <v>1320</v>
      </c>
      <c r="R28" s="3">
        <f t="shared" si="1"/>
        <v>1.8333333333333333</v>
      </c>
      <c r="S28" s="3">
        <f t="shared" si="2"/>
        <v>0</v>
      </c>
      <c r="T28" s="3">
        <f t="shared" si="3"/>
        <v>1.8333333333333333</v>
      </c>
      <c r="U28" s="2">
        <f t="shared" si="4"/>
        <v>169035.845</v>
      </c>
      <c r="V28" s="2">
        <f t="shared" si="5"/>
        <v>0</v>
      </c>
      <c r="W28" s="2">
        <f t="shared" si="6"/>
        <v>169035.845</v>
      </c>
      <c r="X28" s="4"/>
      <c r="Y28" s="1"/>
      <c r="Z28" s="2"/>
      <c r="AA28" s="1"/>
      <c r="AB28" s="1"/>
      <c r="AC28" s="1"/>
      <c r="AD28" s="1"/>
      <c r="AE28" s="1"/>
      <c r="AF28" s="2"/>
      <c r="AG28" s="4">
        <f t="shared" si="7"/>
        <v>0</v>
      </c>
      <c r="AH28" s="4">
        <f t="shared" si="8"/>
        <v>169035.845</v>
      </c>
      <c r="AI28" s="4">
        <f t="shared" si="13"/>
        <v>16903.584500000001</v>
      </c>
      <c r="AJ28" s="2">
        <f t="shared" si="9"/>
        <v>185939.4295</v>
      </c>
    </row>
    <row r="29" spans="2:37" s="49" customFormat="1" ht="47.25" x14ac:dyDescent="0.2">
      <c r="B29" s="1">
        <f t="shared" si="12"/>
        <v>15</v>
      </c>
      <c r="C29" s="9" t="s">
        <v>50</v>
      </c>
      <c r="D29" s="9" t="s">
        <v>216</v>
      </c>
      <c r="E29" s="1" t="s">
        <v>0</v>
      </c>
      <c r="F29" s="67" t="s">
        <v>349</v>
      </c>
      <c r="G29" s="67"/>
      <c r="H29" s="1" t="s">
        <v>77</v>
      </c>
      <c r="I29" s="1">
        <v>5.31</v>
      </c>
      <c r="J29" s="1">
        <v>5.31</v>
      </c>
      <c r="K29" s="1"/>
      <c r="L29" s="1">
        <v>17697</v>
      </c>
      <c r="M29" s="2">
        <f t="shared" si="10"/>
        <v>93971.069999999992</v>
      </c>
      <c r="N29" s="2">
        <f t="shared" si="11"/>
        <v>0</v>
      </c>
      <c r="O29" s="67">
        <v>990</v>
      </c>
      <c r="P29" s="67"/>
      <c r="Q29" s="5">
        <f t="shared" si="0"/>
        <v>990</v>
      </c>
      <c r="R29" s="3">
        <f t="shared" si="1"/>
        <v>1.375</v>
      </c>
      <c r="S29" s="3">
        <f t="shared" si="2"/>
        <v>0</v>
      </c>
      <c r="T29" s="3">
        <f t="shared" si="3"/>
        <v>1.375</v>
      </c>
      <c r="U29" s="2">
        <f t="shared" si="4"/>
        <v>129210.22124999997</v>
      </c>
      <c r="V29" s="2">
        <f t="shared" si="5"/>
        <v>0</v>
      </c>
      <c r="W29" s="2">
        <f t="shared" si="6"/>
        <v>129210.22124999997</v>
      </c>
      <c r="X29" s="4"/>
      <c r="Y29" s="1"/>
      <c r="Z29" s="2"/>
      <c r="AA29" s="1"/>
      <c r="AB29" s="1"/>
      <c r="AC29" s="1"/>
      <c r="AD29" s="1"/>
      <c r="AE29" s="1"/>
      <c r="AF29" s="2"/>
      <c r="AG29" s="4">
        <f t="shared" si="7"/>
        <v>0</v>
      </c>
      <c r="AH29" s="4">
        <f t="shared" si="8"/>
        <v>129210.22124999997</v>
      </c>
      <c r="AI29" s="4">
        <f t="shared" si="13"/>
        <v>12921.022124999998</v>
      </c>
      <c r="AJ29" s="2">
        <f t="shared" si="9"/>
        <v>142131.24337499996</v>
      </c>
    </row>
    <row r="30" spans="2:37" s="49" customFormat="1" ht="31.5" x14ac:dyDescent="0.2">
      <c r="B30" s="1">
        <f t="shared" si="12"/>
        <v>16</v>
      </c>
      <c r="C30" s="9" t="s">
        <v>44</v>
      </c>
      <c r="D30" s="9" t="s">
        <v>218</v>
      </c>
      <c r="E30" s="1" t="s">
        <v>0</v>
      </c>
      <c r="F30" s="67" t="s">
        <v>194</v>
      </c>
      <c r="G30" s="67"/>
      <c r="H30" s="1" t="s">
        <v>77</v>
      </c>
      <c r="I30" s="1">
        <v>5.31</v>
      </c>
      <c r="J30" s="1">
        <v>5.31</v>
      </c>
      <c r="K30" s="1"/>
      <c r="L30" s="1">
        <v>17697</v>
      </c>
      <c r="M30" s="2">
        <f t="shared" si="10"/>
        <v>93971.069999999992</v>
      </c>
      <c r="N30" s="2">
        <f t="shared" si="11"/>
        <v>0</v>
      </c>
      <c r="O30" s="67">
        <v>1310</v>
      </c>
      <c r="P30" s="67"/>
      <c r="Q30" s="5">
        <f t="shared" si="0"/>
        <v>1310</v>
      </c>
      <c r="R30" s="3">
        <f t="shared" si="1"/>
        <v>1.8194444444444444</v>
      </c>
      <c r="S30" s="3">
        <f t="shared" si="2"/>
        <v>0</v>
      </c>
      <c r="T30" s="3">
        <f t="shared" si="3"/>
        <v>1.8194444444444444</v>
      </c>
      <c r="U30" s="2">
        <f t="shared" si="4"/>
        <v>170975.14124999996</v>
      </c>
      <c r="V30" s="2">
        <f t="shared" si="5"/>
        <v>0</v>
      </c>
      <c r="W30" s="2">
        <f t="shared" si="6"/>
        <v>170975.14124999996</v>
      </c>
      <c r="X30" s="4"/>
      <c r="Y30" s="1"/>
      <c r="Z30" s="2">
        <f>17697*Y30%/18*X30</f>
        <v>0</v>
      </c>
      <c r="AA30" s="1"/>
      <c r="AB30" s="1"/>
      <c r="AC30" s="2"/>
      <c r="AD30" s="1"/>
      <c r="AE30" s="1"/>
      <c r="AF30" s="1"/>
      <c r="AG30" s="4">
        <f t="shared" si="7"/>
        <v>0</v>
      </c>
      <c r="AH30" s="4">
        <f t="shared" si="8"/>
        <v>170975.14124999996</v>
      </c>
      <c r="AI30" s="4">
        <f t="shared" si="13"/>
        <v>17097.514124999998</v>
      </c>
      <c r="AJ30" s="2">
        <f t="shared" si="9"/>
        <v>188072.65537499994</v>
      </c>
    </row>
    <row r="31" spans="2:37" s="49" customFormat="1" ht="47.25" x14ac:dyDescent="0.2">
      <c r="B31" s="1">
        <f t="shared" si="12"/>
        <v>17</v>
      </c>
      <c r="C31" s="9" t="s">
        <v>28</v>
      </c>
      <c r="D31" s="9" t="s">
        <v>219</v>
      </c>
      <c r="E31" s="1" t="s">
        <v>83</v>
      </c>
      <c r="F31" s="67" t="s">
        <v>338</v>
      </c>
      <c r="G31" s="67" t="s">
        <v>26</v>
      </c>
      <c r="H31" s="1" t="s">
        <v>78</v>
      </c>
      <c r="I31" s="1"/>
      <c r="J31" s="1"/>
      <c r="K31" s="1">
        <v>4.3899999999999997</v>
      </c>
      <c r="L31" s="1">
        <v>17697</v>
      </c>
      <c r="M31" s="2">
        <f t="shared" si="10"/>
        <v>0</v>
      </c>
      <c r="N31" s="2">
        <f t="shared" si="11"/>
        <v>77689.829999999987</v>
      </c>
      <c r="O31" s="67"/>
      <c r="P31" s="67">
        <v>617.5</v>
      </c>
      <c r="Q31" s="5">
        <f t="shared" si="0"/>
        <v>617.5</v>
      </c>
      <c r="R31" s="3">
        <f t="shared" si="1"/>
        <v>0</v>
      </c>
      <c r="S31" s="3">
        <f t="shared" si="2"/>
        <v>0.64322916666666663</v>
      </c>
      <c r="T31" s="3">
        <f t="shared" si="3"/>
        <v>0.64322916666666663</v>
      </c>
      <c r="U31" s="2">
        <f t="shared" si="4"/>
        <v>0</v>
      </c>
      <c r="V31" s="2">
        <f t="shared" si="5"/>
        <v>49972.364609374992</v>
      </c>
      <c r="W31" s="2">
        <f t="shared" si="6"/>
        <v>49972.364609374992</v>
      </c>
      <c r="X31" s="4"/>
      <c r="Y31" s="1"/>
      <c r="Z31" s="2"/>
      <c r="AA31" s="1"/>
      <c r="AB31" s="1"/>
      <c r="AC31" s="1"/>
      <c r="AD31" s="1"/>
      <c r="AE31" s="1"/>
      <c r="AF31" s="2"/>
      <c r="AG31" s="4">
        <f t="shared" si="7"/>
        <v>0</v>
      </c>
      <c r="AH31" s="4">
        <f t="shared" si="8"/>
        <v>49972.364609374992</v>
      </c>
      <c r="AI31" s="4">
        <f t="shared" si="13"/>
        <v>4997.2364609374999</v>
      </c>
      <c r="AJ31" s="2">
        <f t="shared" si="9"/>
        <v>54969.601070312492</v>
      </c>
    </row>
    <row r="32" spans="2:37" s="49" customFormat="1" ht="63" x14ac:dyDescent="0.2">
      <c r="B32" s="1">
        <f t="shared" si="12"/>
        <v>18</v>
      </c>
      <c r="C32" s="9" t="s">
        <v>247</v>
      </c>
      <c r="D32" s="9" t="s">
        <v>186</v>
      </c>
      <c r="E32" s="1" t="s">
        <v>0</v>
      </c>
      <c r="F32" s="67" t="s">
        <v>272</v>
      </c>
      <c r="G32" s="67"/>
      <c r="H32" s="1" t="s">
        <v>77</v>
      </c>
      <c r="I32" s="1"/>
      <c r="J32" s="1">
        <v>4.49</v>
      </c>
      <c r="K32" s="1"/>
      <c r="L32" s="1">
        <v>17697</v>
      </c>
      <c r="M32" s="2">
        <f t="shared" si="10"/>
        <v>79459.53</v>
      </c>
      <c r="N32" s="2">
        <f t="shared" si="11"/>
        <v>0</v>
      </c>
      <c r="O32" s="67">
        <v>263</v>
      </c>
      <c r="P32" s="67">
        <v>0</v>
      </c>
      <c r="Q32" s="5">
        <f t="shared" si="0"/>
        <v>263</v>
      </c>
      <c r="R32" s="3">
        <f t="shared" si="1"/>
        <v>0.36527777777777776</v>
      </c>
      <c r="S32" s="3">
        <f t="shared" si="2"/>
        <v>0</v>
      </c>
      <c r="T32" s="3">
        <f t="shared" si="3"/>
        <v>0.36527777777777776</v>
      </c>
      <c r="U32" s="2">
        <f t="shared" si="4"/>
        <v>29024.800541666664</v>
      </c>
      <c r="V32" s="2">
        <f t="shared" si="5"/>
        <v>0</v>
      </c>
      <c r="W32" s="2">
        <f t="shared" si="6"/>
        <v>29024.800541666664</v>
      </c>
      <c r="X32" s="4"/>
      <c r="Y32" s="1"/>
      <c r="Z32" s="2"/>
      <c r="AA32" s="1"/>
      <c r="AB32" s="1"/>
      <c r="AC32" s="1"/>
      <c r="AD32" s="1"/>
      <c r="AE32" s="1"/>
      <c r="AF32" s="2"/>
      <c r="AG32" s="4">
        <f t="shared" si="7"/>
        <v>0</v>
      </c>
      <c r="AH32" s="4">
        <f t="shared" si="8"/>
        <v>29024.800541666664</v>
      </c>
      <c r="AI32" s="4">
        <f t="shared" si="13"/>
        <v>2902.4800541666664</v>
      </c>
      <c r="AJ32" s="2">
        <f t="shared" si="9"/>
        <v>31927.28059583333</v>
      </c>
    </row>
    <row r="33" spans="2:37" s="49" customFormat="1" ht="31.5" x14ac:dyDescent="0.2">
      <c r="B33" s="1">
        <f t="shared" si="12"/>
        <v>19</v>
      </c>
      <c r="C33" s="9" t="s">
        <v>51</v>
      </c>
      <c r="D33" s="9" t="s">
        <v>323</v>
      </c>
      <c r="E33" s="1" t="s">
        <v>0</v>
      </c>
      <c r="F33" s="67" t="s">
        <v>259</v>
      </c>
      <c r="G33" s="67"/>
      <c r="H33" s="1" t="s">
        <v>77</v>
      </c>
      <c r="I33" s="1">
        <v>5.31</v>
      </c>
      <c r="J33" s="1">
        <v>5.31</v>
      </c>
      <c r="K33" s="1"/>
      <c r="L33" s="1">
        <v>17697</v>
      </c>
      <c r="M33" s="2">
        <f t="shared" si="10"/>
        <v>93971.069999999992</v>
      </c>
      <c r="N33" s="2">
        <f t="shared" si="11"/>
        <v>0</v>
      </c>
      <c r="O33" s="67">
        <v>568</v>
      </c>
      <c r="P33" s="67"/>
      <c r="Q33" s="5">
        <f t="shared" si="0"/>
        <v>568</v>
      </c>
      <c r="R33" s="3">
        <f t="shared" si="1"/>
        <v>0.78888888888888886</v>
      </c>
      <c r="S33" s="3">
        <f t="shared" si="2"/>
        <v>0</v>
      </c>
      <c r="T33" s="3">
        <f t="shared" si="3"/>
        <v>0.78888888888888886</v>
      </c>
      <c r="U33" s="2">
        <f t="shared" si="4"/>
        <v>74132.732999999993</v>
      </c>
      <c r="V33" s="2">
        <f t="shared" si="5"/>
        <v>0</v>
      </c>
      <c r="W33" s="2">
        <f t="shared" si="6"/>
        <v>74132.732999999993</v>
      </c>
      <c r="X33" s="4">
        <v>568</v>
      </c>
      <c r="Y33" s="1">
        <v>50</v>
      </c>
      <c r="Z33" s="2">
        <f>17697*Y33%/720*X33</f>
        <v>6980.4833333333327</v>
      </c>
      <c r="AA33" s="1"/>
      <c r="AB33" s="1"/>
      <c r="AC33" s="1"/>
      <c r="AD33" s="1"/>
      <c r="AE33" s="1"/>
      <c r="AF33" s="2"/>
      <c r="AG33" s="4">
        <f t="shared" si="7"/>
        <v>6980.4833333333327</v>
      </c>
      <c r="AH33" s="4">
        <f t="shared" si="8"/>
        <v>81113.21633333333</v>
      </c>
      <c r="AI33" s="4">
        <f t="shared" si="13"/>
        <v>7413.2732999999998</v>
      </c>
      <c r="AJ33" s="2">
        <f t="shared" si="9"/>
        <v>88526.489633333331</v>
      </c>
    </row>
    <row r="34" spans="2:37" s="49" customFormat="1" ht="47.25" x14ac:dyDescent="0.2">
      <c r="B34" s="1">
        <f t="shared" si="12"/>
        <v>20</v>
      </c>
      <c r="C34" s="9" t="s">
        <v>36</v>
      </c>
      <c r="D34" s="9" t="s">
        <v>220</v>
      </c>
      <c r="E34" s="1" t="s">
        <v>0</v>
      </c>
      <c r="F34" s="67" t="s">
        <v>339</v>
      </c>
      <c r="G34" s="67"/>
      <c r="H34" s="1" t="s">
        <v>77</v>
      </c>
      <c r="I34" s="1">
        <v>5.31</v>
      </c>
      <c r="J34" s="1">
        <v>5.31</v>
      </c>
      <c r="K34" s="1"/>
      <c r="L34" s="1">
        <v>17697</v>
      </c>
      <c r="M34" s="2">
        <f t="shared" si="10"/>
        <v>93971.069999999992</v>
      </c>
      <c r="N34" s="2">
        <f t="shared" si="11"/>
        <v>0</v>
      </c>
      <c r="O34" s="67">
        <v>1309</v>
      </c>
      <c r="P34" s="67"/>
      <c r="Q34" s="5">
        <f t="shared" si="0"/>
        <v>1309</v>
      </c>
      <c r="R34" s="3">
        <f t="shared" si="1"/>
        <v>1.8180555555555555</v>
      </c>
      <c r="S34" s="3">
        <f t="shared" si="2"/>
        <v>0</v>
      </c>
      <c r="T34" s="3">
        <f t="shared" si="3"/>
        <v>1.8180555555555555</v>
      </c>
      <c r="U34" s="2">
        <f t="shared" si="4"/>
        <v>170844.62587499997</v>
      </c>
      <c r="V34" s="2">
        <f t="shared" si="5"/>
        <v>0</v>
      </c>
      <c r="W34" s="2">
        <f t="shared" si="6"/>
        <v>170844.62587499997</v>
      </c>
      <c r="X34" s="4"/>
      <c r="Y34" s="1"/>
      <c r="Z34" s="2">
        <f>17697*Y34%/18*X34</f>
        <v>0</v>
      </c>
      <c r="AA34" s="1"/>
      <c r="AB34" s="1"/>
      <c r="AC34" s="1"/>
      <c r="AD34" s="1"/>
      <c r="AE34" s="1"/>
      <c r="AF34" s="2"/>
      <c r="AG34" s="4">
        <f t="shared" si="7"/>
        <v>0</v>
      </c>
      <c r="AH34" s="4">
        <f t="shared" si="8"/>
        <v>170844.62587499997</v>
      </c>
      <c r="AI34" s="4">
        <f t="shared" si="13"/>
        <v>17084.462587499998</v>
      </c>
      <c r="AJ34" s="2">
        <f t="shared" si="9"/>
        <v>187929.08846249996</v>
      </c>
    </row>
    <row r="35" spans="2:37" s="51" customFormat="1" ht="47.25" x14ac:dyDescent="0.2">
      <c r="B35" s="1">
        <f t="shared" si="12"/>
        <v>21</v>
      </c>
      <c r="C35" s="9" t="s">
        <v>36</v>
      </c>
      <c r="D35" s="9" t="s">
        <v>221</v>
      </c>
      <c r="E35" s="1" t="s">
        <v>0</v>
      </c>
      <c r="F35" s="67" t="s">
        <v>340</v>
      </c>
      <c r="G35" s="67"/>
      <c r="H35" s="1" t="s">
        <v>77</v>
      </c>
      <c r="I35" s="1">
        <v>5.31</v>
      </c>
      <c r="J35" s="1">
        <v>5.31</v>
      </c>
      <c r="K35" s="1"/>
      <c r="L35" s="1">
        <v>17697</v>
      </c>
      <c r="M35" s="2">
        <f t="shared" si="10"/>
        <v>93971.069999999992</v>
      </c>
      <c r="N35" s="2">
        <f t="shared" si="11"/>
        <v>0</v>
      </c>
      <c r="O35" s="67">
        <v>664</v>
      </c>
      <c r="P35" s="67"/>
      <c r="Q35" s="5">
        <f t="shared" si="0"/>
        <v>664</v>
      </c>
      <c r="R35" s="3">
        <f t="shared" si="1"/>
        <v>0.92222222222222228</v>
      </c>
      <c r="S35" s="3">
        <f t="shared" si="2"/>
        <v>0</v>
      </c>
      <c r="T35" s="3">
        <f t="shared" si="3"/>
        <v>0.92222222222222228</v>
      </c>
      <c r="U35" s="2">
        <f t="shared" si="4"/>
        <v>86662.208999999988</v>
      </c>
      <c r="V35" s="2">
        <f t="shared" si="5"/>
        <v>0</v>
      </c>
      <c r="W35" s="2">
        <f t="shared" si="6"/>
        <v>86662.208999999988</v>
      </c>
      <c r="X35" s="4"/>
      <c r="Y35" s="1"/>
      <c r="Z35" s="2">
        <f>17697*Y35%/18*X35</f>
        <v>0</v>
      </c>
      <c r="AA35" s="1"/>
      <c r="AB35" s="1"/>
      <c r="AC35" s="1"/>
      <c r="AD35" s="1"/>
      <c r="AE35" s="1"/>
      <c r="AF35" s="2"/>
      <c r="AG35" s="4">
        <f t="shared" si="7"/>
        <v>0</v>
      </c>
      <c r="AH35" s="4">
        <f t="shared" si="8"/>
        <v>86662.208999999988</v>
      </c>
      <c r="AI35" s="4">
        <f t="shared" si="13"/>
        <v>8666.2208999999984</v>
      </c>
      <c r="AJ35" s="2">
        <f t="shared" si="9"/>
        <v>95328.429899999988</v>
      </c>
      <c r="AK35" s="49"/>
    </row>
    <row r="36" spans="2:37" s="49" customFormat="1" ht="31.5" customHeight="1" x14ac:dyDescent="0.2">
      <c r="B36" s="1">
        <f t="shared" si="12"/>
        <v>22</v>
      </c>
      <c r="C36" s="9" t="s">
        <v>43</v>
      </c>
      <c r="D36" s="9" t="s">
        <v>223</v>
      </c>
      <c r="E36" s="1" t="s">
        <v>0</v>
      </c>
      <c r="F36" s="67" t="s">
        <v>341</v>
      </c>
      <c r="G36" s="67" t="s">
        <v>30</v>
      </c>
      <c r="H36" s="1" t="s">
        <v>387</v>
      </c>
      <c r="I36" s="1">
        <v>5.03</v>
      </c>
      <c r="J36" s="1">
        <v>4.93</v>
      </c>
      <c r="K36" s="8"/>
      <c r="L36" s="1">
        <v>17697</v>
      </c>
      <c r="M36" s="2">
        <f t="shared" si="10"/>
        <v>87246.209999999992</v>
      </c>
      <c r="N36" s="2">
        <f t="shared" si="11"/>
        <v>0</v>
      </c>
      <c r="O36" s="67">
        <v>1228</v>
      </c>
      <c r="P36" s="67">
        <v>0</v>
      </c>
      <c r="Q36" s="5">
        <f t="shared" si="0"/>
        <v>1228</v>
      </c>
      <c r="R36" s="3">
        <f t="shared" si="1"/>
        <v>1.7055555555555555</v>
      </c>
      <c r="S36" s="3">
        <f t="shared" si="2"/>
        <v>0</v>
      </c>
      <c r="T36" s="3">
        <f t="shared" si="3"/>
        <v>1.7055555555555555</v>
      </c>
      <c r="U36" s="2">
        <f t="shared" si="4"/>
        <v>148803.25816666664</v>
      </c>
      <c r="V36" s="2">
        <f t="shared" si="5"/>
        <v>0</v>
      </c>
      <c r="W36" s="2">
        <f t="shared" si="6"/>
        <v>148803.25816666664</v>
      </c>
      <c r="X36" s="4"/>
      <c r="Y36" s="1"/>
      <c r="Z36" s="2">
        <f>17697*Y36%/18*X36</f>
        <v>0</v>
      </c>
      <c r="AA36" s="1"/>
      <c r="AB36" s="1"/>
      <c r="AC36" s="1"/>
      <c r="AD36" s="1"/>
      <c r="AE36" s="1"/>
      <c r="AF36" s="2"/>
      <c r="AG36" s="4">
        <f t="shared" si="7"/>
        <v>0</v>
      </c>
      <c r="AH36" s="4">
        <f t="shared" si="8"/>
        <v>148803.25816666664</v>
      </c>
      <c r="AI36" s="4">
        <f t="shared" si="13"/>
        <v>14880.325816666664</v>
      </c>
      <c r="AJ36" s="2">
        <f t="shared" si="9"/>
        <v>163683.58398333332</v>
      </c>
    </row>
    <row r="37" spans="2:37" s="49" customFormat="1" ht="31.5" x14ac:dyDescent="0.2">
      <c r="B37" s="1">
        <f t="shared" si="12"/>
        <v>23</v>
      </c>
      <c r="C37" s="9" t="s">
        <v>38</v>
      </c>
      <c r="D37" s="9" t="s">
        <v>121</v>
      </c>
      <c r="E37" s="1" t="s">
        <v>0</v>
      </c>
      <c r="F37" s="67" t="s">
        <v>273</v>
      </c>
      <c r="G37" s="67"/>
      <c r="H37" s="1" t="s">
        <v>77</v>
      </c>
      <c r="I37" s="1">
        <v>4.75</v>
      </c>
      <c r="J37" s="1">
        <v>4.84</v>
      </c>
      <c r="K37" s="1"/>
      <c r="L37" s="1">
        <v>17697</v>
      </c>
      <c r="M37" s="2">
        <f t="shared" si="10"/>
        <v>85653.48</v>
      </c>
      <c r="N37" s="2">
        <f t="shared" si="11"/>
        <v>0</v>
      </c>
      <c r="O37" s="67">
        <v>514</v>
      </c>
      <c r="P37" s="67"/>
      <c r="Q37" s="5">
        <f t="shared" si="0"/>
        <v>514</v>
      </c>
      <c r="R37" s="3">
        <f t="shared" si="1"/>
        <v>0.71388888888888891</v>
      </c>
      <c r="S37" s="3">
        <f t="shared" si="2"/>
        <v>0</v>
      </c>
      <c r="T37" s="3">
        <f t="shared" si="3"/>
        <v>0.71388888888888891</v>
      </c>
      <c r="U37" s="2">
        <f t="shared" si="4"/>
        <v>61147.06766666667</v>
      </c>
      <c r="V37" s="2">
        <f t="shared" si="5"/>
        <v>0</v>
      </c>
      <c r="W37" s="2">
        <f t="shared" si="6"/>
        <v>61147.06766666667</v>
      </c>
      <c r="X37" s="4"/>
      <c r="Y37" s="1"/>
      <c r="Z37" s="2">
        <f>17697*Y37%/18*X37</f>
        <v>0</v>
      </c>
      <c r="AA37" s="1"/>
      <c r="AB37" s="1"/>
      <c r="AC37" s="1"/>
      <c r="AD37" s="1"/>
      <c r="AE37" s="1"/>
      <c r="AF37" s="2"/>
      <c r="AG37" s="4">
        <f t="shared" si="7"/>
        <v>0</v>
      </c>
      <c r="AH37" s="4">
        <f t="shared" si="8"/>
        <v>61147.06766666667</v>
      </c>
      <c r="AI37" s="4">
        <f t="shared" si="13"/>
        <v>6114.7067666666671</v>
      </c>
      <c r="AJ37" s="2">
        <f t="shared" si="9"/>
        <v>67261.774433333339</v>
      </c>
    </row>
    <row r="38" spans="2:37" s="49" customFormat="1" ht="31.5" x14ac:dyDescent="0.2">
      <c r="B38" s="1">
        <f t="shared" si="12"/>
        <v>24</v>
      </c>
      <c r="C38" s="9" t="s">
        <v>31</v>
      </c>
      <c r="D38" s="9" t="s">
        <v>123</v>
      </c>
      <c r="E38" s="1" t="s">
        <v>0</v>
      </c>
      <c r="F38" s="67" t="s">
        <v>342</v>
      </c>
      <c r="G38" s="67"/>
      <c r="H38" s="1" t="s">
        <v>77</v>
      </c>
      <c r="I38" s="1">
        <v>5.21</v>
      </c>
      <c r="J38" s="1">
        <v>5.21</v>
      </c>
      <c r="K38" s="1"/>
      <c r="L38" s="1">
        <v>17697</v>
      </c>
      <c r="M38" s="2">
        <f t="shared" si="10"/>
        <v>92201.37</v>
      </c>
      <c r="N38" s="2">
        <f t="shared" si="11"/>
        <v>0</v>
      </c>
      <c r="O38" s="67">
        <v>1263</v>
      </c>
      <c r="P38" s="67"/>
      <c r="Q38" s="5">
        <f t="shared" si="0"/>
        <v>1263</v>
      </c>
      <c r="R38" s="3">
        <f t="shared" si="1"/>
        <v>1.7541666666666667</v>
      </c>
      <c r="S38" s="3">
        <f t="shared" si="2"/>
        <v>0</v>
      </c>
      <c r="T38" s="3">
        <f t="shared" si="3"/>
        <v>1.7541666666666667</v>
      </c>
      <c r="U38" s="2">
        <f t="shared" si="4"/>
        <v>161736.56987499999</v>
      </c>
      <c r="V38" s="2">
        <f t="shared" si="5"/>
        <v>0</v>
      </c>
      <c r="W38" s="2">
        <f t="shared" si="6"/>
        <v>161736.56987499999</v>
      </c>
      <c r="X38" s="4"/>
      <c r="Y38" s="1"/>
      <c r="Z38" s="2">
        <f>17697*Y38%/18*X38</f>
        <v>0</v>
      </c>
      <c r="AA38" s="1"/>
      <c r="AB38" s="1"/>
      <c r="AC38" s="1"/>
      <c r="AD38" s="1"/>
      <c r="AE38" s="1"/>
      <c r="AF38" s="2"/>
      <c r="AG38" s="4">
        <f t="shared" si="7"/>
        <v>0</v>
      </c>
      <c r="AH38" s="4">
        <f t="shared" si="8"/>
        <v>161736.56987499999</v>
      </c>
      <c r="AI38" s="4">
        <f t="shared" si="13"/>
        <v>16173.656987499999</v>
      </c>
      <c r="AJ38" s="2">
        <f t="shared" si="9"/>
        <v>177910.22686249999</v>
      </c>
    </row>
    <row r="39" spans="2:37" s="49" customFormat="1" ht="31.5" x14ac:dyDescent="0.2">
      <c r="B39" s="1">
        <f t="shared" si="12"/>
        <v>25</v>
      </c>
      <c r="C39" s="9" t="s">
        <v>224</v>
      </c>
      <c r="D39" s="9" t="s">
        <v>124</v>
      </c>
      <c r="E39" s="1" t="s">
        <v>0</v>
      </c>
      <c r="F39" s="67" t="s">
        <v>343</v>
      </c>
      <c r="G39" s="67"/>
      <c r="H39" s="1" t="s">
        <v>77</v>
      </c>
      <c r="I39" s="1">
        <v>5.12</v>
      </c>
      <c r="J39" s="1">
        <v>5.21</v>
      </c>
      <c r="K39" s="1"/>
      <c r="L39" s="1">
        <v>17697</v>
      </c>
      <c r="M39" s="2">
        <f t="shared" si="10"/>
        <v>92201.37</v>
      </c>
      <c r="N39" s="2">
        <f t="shared" si="11"/>
        <v>0</v>
      </c>
      <c r="O39" s="67">
        <v>1017</v>
      </c>
      <c r="P39" s="67"/>
      <c r="Q39" s="5">
        <f t="shared" si="0"/>
        <v>1017</v>
      </c>
      <c r="R39" s="3">
        <f t="shared" si="1"/>
        <v>1.4125000000000001</v>
      </c>
      <c r="S39" s="3">
        <f t="shared" si="2"/>
        <v>0</v>
      </c>
      <c r="T39" s="3">
        <f t="shared" si="3"/>
        <v>1.4125000000000001</v>
      </c>
      <c r="U39" s="2">
        <f t="shared" si="4"/>
        <v>130234.43512499999</v>
      </c>
      <c r="V39" s="2">
        <f t="shared" si="5"/>
        <v>0</v>
      </c>
      <c r="W39" s="2">
        <f t="shared" si="6"/>
        <v>130234.43512499999</v>
      </c>
      <c r="X39" s="4"/>
      <c r="Y39" s="1"/>
      <c r="Z39" s="2"/>
      <c r="AA39" s="1"/>
      <c r="AB39" s="1"/>
      <c r="AC39" s="2"/>
      <c r="AD39" s="1"/>
      <c r="AE39" s="1"/>
      <c r="AF39" s="2"/>
      <c r="AG39" s="4">
        <f t="shared" si="7"/>
        <v>0</v>
      </c>
      <c r="AH39" s="4">
        <f t="shared" si="8"/>
        <v>130234.43512499999</v>
      </c>
      <c r="AI39" s="4">
        <f t="shared" si="13"/>
        <v>13023.4435125</v>
      </c>
      <c r="AJ39" s="2">
        <f t="shared" si="9"/>
        <v>143257.87863749999</v>
      </c>
    </row>
    <row r="40" spans="2:37" s="49" customFormat="1" ht="31.5" customHeight="1" x14ac:dyDescent="0.2">
      <c r="B40" s="1">
        <f t="shared" si="12"/>
        <v>26</v>
      </c>
      <c r="C40" s="9" t="s">
        <v>28</v>
      </c>
      <c r="D40" s="9" t="s">
        <v>187</v>
      </c>
      <c r="E40" s="1" t="s">
        <v>0</v>
      </c>
      <c r="F40" s="67" t="s">
        <v>274</v>
      </c>
      <c r="G40" s="67" t="s">
        <v>110</v>
      </c>
      <c r="H40" s="1" t="s">
        <v>80</v>
      </c>
      <c r="I40" s="1"/>
      <c r="J40" s="1"/>
      <c r="K40" s="1">
        <v>4.0599999999999996</v>
      </c>
      <c r="L40" s="1">
        <v>17697</v>
      </c>
      <c r="M40" s="2">
        <f t="shared" si="10"/>
        <v>0</v>
      </c>
      <c r="N40" s="2">
        <f t="shared" si="11"/>
        <v>71849.819999999992</v>
      </c>
      <c r="O40" s="67"/>
      <c r="P40" s="67">
        <v>804</v>
      </c>
      <c r="Q40" s="5">
        <f t="shared" si="0"/>
        <v>804</v>
      </c>
      <c r="R40" s="3">
        <f t="shared" si="1"/>
        <v>0</v>
      </c>
      <c r="S40" s="3">
        <f t="shared" si="2"/>
        <v>0.83750000000000002</v>
      </c>
      <c r="T40" s="3">
        <f t="shared" si="3"/>
        <v>0.83750000000000002</v>
      </c>
      <c r="U40" s="2">
        <f t="shared" si="4"/>
        <v>0</v>
      </c>
      <c r="V40" s="2">
        <f t="shared" si="5"/>
        <v>60174.224249999992</v>
      </c>
      <c r="W40" s="2">
        <f t="shared" si="6"/>
        <v>60174.224249999992</v>
      </c>
      <c r="X40" s="4"/>
      <c r="Y40" s="1"/>
      <c r="Z40" s="2"/>
      <c r="AA40" s="1"/>
      <c r="AB40" s="1"/>
      <c r="AC40" s="1"/>
      <c r="AD40" s="1"/>
      <c r="AE40" s="1"/>
      <c r="AF40" s="2"/>
      <c r="AG40" s="4">
        <f t="shared" si="7"/>
        <v>0</v>
      </c>
      <c r="AH40" s="4">
        <f t="shared" si="8"/>
        <v>60174.224249999992</v>
      </c>
      <c r="AI40" s="4">
        <f t="shared" si="13"/>
        <v>6017.4224249999997</v>
      </c>
      <c r="AJ40" s="2">
        <f t="shared" si="9"/>
        <v>66191.646674999996</v>
      </c>
    </row>
    <row r="41" spans="2:37" s="49" customFormat="1" ht="31.5" x14ac:dyDescent="0.2">
      <c r="B41" s="1">
        <f t="shared" si="12"/>
        <v>27</v>
      </c>
      <c r="C41" s="9" t="s">
        <v>108</v>
      </c>
      <c r="D41" s="9" t="s">
        <v>122</v>
      </c>
      <c r="E41" s="1" t="s">
        <v>0</v>
      </c>
      <c r="F41" s="67" t="s">
        <v>275</v>
      </c>
      <c r="G41" s="67"/>
      <c r="H41" s="1" t="s">
        <v>77</v>
      </c>
      <c r="I41" s="1">
        <v>4.93</v>
      </c>
      <c r="J41" s="1">
        <v>5.03</v>
      </c>
      <c r="K41" s="1"/>
      <c r="L41" s="1">
        <v>17697</v>
      </c>
      <c r="M41" s="2">
        <f t="shared" si="10"/>
        <v>89015.91</v>
      </c>
      <c r="N41" s="2">
        <f t="shared" si="11"/>
        <v>0</v>
      </c>
      <c r="O41" s="67">
        <v>170</v>
      </c>
      <c r="P41" s="67"/>
      <c r="Q41" s="5">
        <f t="shared" si="0"/>
        <v>170</v>
      </c>
      <c r="R41" s="3">
        <f t="shared" si="1"/>
        <v>0.2361111111111111</v>
      </c>
      <c r="S41" s="3">
        <f t="shared" si="2"/>
        <v>0</v>
      </c>
      <c r="T41" s="3">
        <f t="shared" si="3"/>
        <v>0.2361111111111111</v>
      </c>
      <c r="U41" s="2">
        <f t="shared" si="4"/>
        <v>21017.64541666667</v>
      </c>
      <c r="V41" s="2">
        <f t="shared" si="5"/>
        <v>0</v>
      </c>
      <c r="W41" s="2">
        <f t="shared" si="6"/>
        <v>21017.64541666667</v>
      </c>
      <c r="X41" s="4"/>
      <c r="Y41" s="1"/>
      <c r="Z41" s="2"/>
      <c r="AA41" s="1"/>
      <c r="AB41" s="1">
        <v>50</v>
      </c>
      <c r="AC41" s="2">
        <f>(17697*50%)</f>
        <v>8848.5</v>
      </c>
      <c r="AD41" s="1"/>
      <c r="AE41" s="1"/>
      <c r="AF41" s="2"/>
      <c r="AG41" s="4">
        <f t="shared" si="7"/>
        <v>8848.5</v>
      </c>
      <c r="AH41" s="4">
        <f t="shared" si="8"/>
        <v>29866.14541666667</v>
      </c>
      <c r="AI41" s="4"/>
      <c r="AJ41" s="2">
        <f t="shared" si="9"/>
        <v>29866.14541666667</v>
      </c>
    </row>
    <row r="42" spans="2:37" s="23" customFormat="1" ht="31.5" x14ac:dyDescent="0.2">
      <c r="B42" s="1">
        <f t="shared" si="12"/>
        <v>28</v>
      </c>
      <c r="C42" s="9" t="s">
        <v>52</v>
      </c>
      <c r="D42" s="9" t="s">
        <v>125</v>
      </c>
      <c r="E42" s="1" t="s">
        <v>0</v>
      </c>
      <c r="F42" s="67" t="s">
        <v>276</v>
      </c>
      <c r="G42" s="67" t="s">
        <v>95</v>
      </c>
      <c r="H42" s="1" t="s">
        <v>77</v>
      </c>
      <c r="I42" s="1"/>
      <c r="J42" s="1">
        <v>5.31</v>
      </c>
      <c r="K42" s="1"/>
      <c r="L42" s="1">
        <v>17697</v>
      </c>
      <c r="M42" s="2">
        <f t="shared" si="10"/>
        <v>93971.069999999992</v>
      </c>
      <c r="N42" s="2">
        <f t="shared" si="11"/>
        <v>0</v>
      </c>
      <c r="O42" s="67">
        <v>1128</v>
      </c>
      <c r="P42" s="67">
        <v>0</v>
      </c>
      <c r="Q42" s="5">
        <f t="shared" si="0"/>
        <v>1128</v>
      </c>
      <c r="R42" s="3">
        <f t="shared" si="1"/>
        <v>1.5666666666666667</v>
      </c>
      <c r="S42" s="3">
        <f t="shared" si="2"/>
        <v>0</v>
      </c>
      <c r="T42" s="3">
        <f t="shared" si="3"/>
        <v>1.5666666666666667</v>
      </c>
      <c r="U42" s="2">
        <f t="shared" si="4"/>
        <v>147221.34299999996</v>
      </c>
      <c r="V42" s="2">
        <f t="shared" si="5"/>
        <v>0</v>
      </c>
      <c r="W42" s="2">
        <f t="shared" si="6"/>
        <v>147221.34299999996</v>
      </c>
      <c r="X42" s="4"/>
      <c r="Y42" s="1"/>
      <c r="Z42" s="2">
        <f t="shared" ref="Z42:Z47" si="15">17697*Y42%/18*X42</f>
        <v>0</v>
      </c>
      <c r="AA42" s="1"/>
      <c r="AB42" s="1"/>
      <c r="AC42" s="1"/>
      <c r="AD42" s="1">
        <v>332</v>
      </c>
      <c r="AE42" s="1">
        <v>40</v>
      </c>
      <c r="AF42" s="2">
        <f>(17697*40%)*AD42/720</f>
        <v>3264.1133333333337</v>
      </c>
      <c r="AG42" s="4">
        <f t="shared" si="7"/>
        <v>3264.1133333333337</v>
      </c>
      <c r="AH42" s="4">
        <f t="shared" si="8"/>
        <v>150485.45633333331</v>
      </c>
      <c r="AI42" s="4">
        <f>W42*10%</f>
        <v>14722.134299999998</v>
      </c>
      <c r="AJ42" s="2">
        <f t="shared" si="9"/>
        <v>165207.59063333331</v>
      </c>
    </row>
    <row r="43" spans="2:37" s="49" customFormat="1" ht="27" customHeight="1" x14ac:dyDescent="0.2">
      <c r="B43" s="1">
        <f t="shared" si="12"/>
        <v>29</v>
      </c>
      <c r="C43" s="9" t="s">
        <v>28</v>
      </c>
      <c r="D43" s="9" t="s">
        <v>126</v>
      </c>
      <c r="E43" s="1" t="s">
        <v>0</v>
      </c>
      <c r="F43" s="67" t="s">
        <v>344</v>
      </c>
      <c r="G43" s="67"/>
      <c r="H43" s="1" t="s">
        <v>101</v>
      </c>
      <c r="I43" s="1"/>
      <c r="J43" s="1">
        <v>0</v>
      </c>
      <c r="K43" s="1">
        <v>4.1399999999999997</v>
      </c>
      <c r="L43" s="1">
        <v>17697</v>
      </c>
      <c r="M43" s="2">
        <f t="shared" si="10"/>
        <v>0</v>
      </c>
      <c r="N43" s="2">
        <f t="shared" si="11"/>
        <v>73265.579999999987</v>
      </c>
      <c r="O43" s="67">
        <v>0</v>
      </c>
      <c r="P43" s="67">
        <v>1189</v>
      </c>
      <c r="Q43" s="5">
        <f t="shared" si="0"/>
        <v>1189</v>
      </c>
      <c r="R43" s="3">
        <f t="shared" si="1"/>
        <v>0</v>
      </c>
      <c r="S43" s="3">
        <f t="shared" si="2"/>
        <v>1.2385416666666667</v>
      </c>
      <c r="T43" s="3">
        <f t="shared" si="3"/>
        <v>1.2385416666666667</v>
      </c>
      <c r="U43" s="2">
        <f t="shared" si="4"/>
        <v>0</v>
      </c>
      <c r="V43" s="2">
        <f t="shared" si="5"/>
        <v>90742.473562499988</v>
      </c>
      <c r="W43" s="2">
        <f t="shared" si="6"/>
        <v>90742.473562499988</v>
      </c>
      <c r="X43" s="4"/>
      <c r="Y43" s="1"/>
      <c r="Z43" s="2">
        <f t="shared" si="15"/>
        <v>0</v>
      </c>
      <c r="AA43" s="1"/>
      <c r="AB43" s="1"/>
      <c r="AC43" s="1"/>
      <c r="AD43" s="1"/>
      <c r="AE43" s="1"/>
      <c r="AF43" s="2"/>
      <c r="AG43" s="4">
        <f t="shared" si="7"/>
        <v>0</v>
      </c>
      <c r="AH43" s="4">
        <f t="shared" si="8"/>
        <v>90742.473562499988</v>
      </c>
      <c r="AI43" s="4">
        <f>W43*10%</f>
        <v>9074.2473562499999</v>
      </c>
      <c r="AJ43" s="2">
        <f t="shared" si="9"/>
        <v>99816.720918749983</v>
      </c>
    </row>
    <row r="44" spans="2:37" s="49" customFormat="1" ht="31.5" x14ac:dyDescent="0.2">
      <c r="B44" s="1">
        <f t="shared" si="12"/>
        <v>30</v>
      </c>
      <c r="C44" s="9" t="s">
        <v>47</v>
      </c>
      <c r="D44" s="9" t="s">
        <v>127</v>
      </c>
      <c r="E44" s="1" t="s">
        <v>0</v>
      </c>
      <c r="F44" s="58" t="s">
        <v>277</v>
      </c>
      <c r="G44" s="67"/>
      <c r="H44" s="1" t="s">
        <v>77</v>
      </c>
      <c r="I44" s="1">
        <v>5.31</v>
      </c>
      <c r="J44" s="1">
        <v>5.31</v>
      </c>
      <c r="K44" s="1"/>
      <c r="L44" s="1">
        <v>17697</v>
      </c>
      <c r="M44" s="2">
        <f>J44*L44</f>
        <v>93971.069999999992</v>
      </c>
      <c r="N44" s="2">
        <f t="shared" si="11"/>
        <v>0</v>
      </c>
      <c r="O44" s="67">
        <v>108</v>
      </c>
      <c r="P44" s="67"/>
      <c r="Q44" s="5">
        <f t="shared" ref="Q44:Q49" si="16">P44+O44</f>
        <v>108</v>
      </c>
      <c r="R44" s="3">
        <f>O44/720</f>
        <v>0.15</v>
      </c>
      <c r="S44" s="3">
        <f>P44/960</f>
        <v>0</v>
      </c>
      <c r="T44" s="3">
        <f>R44+S44</f>
        <v>0.15</v>
      </c>
      <c r="U44" s="2">
        <f>M44/720*O44</f>
        <v>14095.660499999998</v>
      </c>
      <c r="V44" s="2"/>
      <c r="W44" s="2">
        <f>U44+V44</f>
        <v>14095.660499999998</v>
      </c>
      <c r="X44" s="4"/>
      <c r="Y44" s="1"/>
      <c r="Z44" s="2">
        <f t="shared" si="15"/>
        <v>0</v>
      </c>
      <c r="AA44" s="1"/>
      <c r="AB44" s="1"/>
      <c r="AC44" s="1"/>
      <c r="AD44" s="1"/>
      <c r="AE44" s="1"/>
      <c r="AF44" s="2"/>
      <c r="AG44" s="4">
        <f t="shared" si="7"/>
        <v>0</v>
      </c>
      <c r="AH44" s="4">
        <f t="shared" si="8"/>
        <v>14095.660499999998</v>
      </c>
      <c r="AI44" s="4">
        <f>W44*10%</f>
        <v>1409.5660499999999</v>
      </c>
      <c r="AJ44" s="2">
        <f>AH44+AI44</f>
        <v>15505.226549999998</v>
      </c>
    </row>
    <row r="45" spans="2:37" s="49" customFormat="1" ht="41.25" customHeight="1" x14ac:dyDescent="0.2">
      <c r="B45" s="77">
        <v>31</v>
      </c>
      <c r="C45" s="1" t="s">
        <v>42</v>
      </c>
      <c r="D45" s="76" t="s">
        <v>324</v>
      </c>
      <c r="E45" s="1" t="s">
        <v>0</v>
      </c>
      <c r="F45" s="67" t="s">
        <v>350</v>
      </c>
      <c r="G45" s="67" t="s">
        <v>95</v>
      </c>
      <c r="H45" s="1" t="s">
        <v>77</v>
      </c>
      <c r="I45" s="1">
        <v>4.66</v>
      </c>
      <c r="J45" s="1">
        <v>4.75</v>
      </c>
      <c r="K45" s="1"/>
      <c r="L45" s="1">
        <v>17697</v>
      </c>
      <c r="M45" s="2">
        <f t="shared" ref="M45:M80" si="17">J45*L45</f>
        <v>84060.75</v>
      </c>
      <c r="N45" s="2">
        <f t="shared" ref="N45:N80" si="18">K45*L45</f>
        <v>0</v>
      </c>
      <c r="O45" s="67">
        <v>1037</v>
      </c>
      <c r="P45" s="67"/>
      <c r="Q45" s="5">
        <f t="shared" si="16"/>
        <v>1037</v>
      </c>
      <c r="R45" s="3">
        <f t="shared" ref="R45:R80" si="19">O45/720</f>
        <v>1.4402777777777778</v>
      </c>
      <c r="S45" s="3">
        <f t="shared" ref="S45:S60" si="20">P45/960</f>
        <v>0</v>
      </c>
      <c r="T45" s="3">
        <f t="shared" ref="T45:T61" si="21">R45+S45</f>
        <v>1.4402777777777778</v>
      </c>
      <c r="U45" s="2">
        <f t="shared" ref="U45:U80" si="22">M45/720*O45</f>
        <v>121070.83020833333</v>
      </c>
      <c r="V45" s="2">
        <f t="shared" ref="V45:V80" si="23">N45/960*P45</f>
        <v>0</v>
      </c>
      <c r="W45" s="2">
        <f t="shared" ref="W45:W80" si="24">U45+V45</f>
        <v>121070.83020833333</v>
      </c>
      <c r="X45" s="4"/>
      <c r="Y45" s="1"/>
      <c r="Z45" s="2">
        <f t="shared" si="15"/>
        <v>0</v>
      </c>
      <c r="AA45" s="1"/>
      <c r="AB45" s="1"/>
      <c r="AC45" s="1"/>
      <c r="AD45" s="1"/>
      <c r="AE45" s="1"/>
      <c r="AF45" s="2"/>
      <c r="AG45" s="4">
        <f t="shared" ref="AG45:AG62" si="25">Z45+AC45+AF45</f>
        <v>0</v>
      </c>
      <c r="AH45" s="4">
        <f t="shared" ref="AH45:AH76" si="26">AG45+W45</f>
        <v>121070.83020833333</v>
      </c>
      <c r="AI45" s="4">
        <f t="shared" ref="AI45:AI52" si="27">W45*10%</f>
        <v>12107.083020833334</v>
      </c>
      <c r="AJ45" s="2">
        <f t="shared" ref="AJ45:AJ63" si="28">AH45+AI45</f>
        <v>133177.91322916665</v>
      </c>
    </row>
    <row r="46" spans="2:37" s="49" customFormat="1" ht="39" customHeight="1" x14ac:dyDescent="0.2">
      <c r="B46" s="1">
        <v>32</v>
      </c>
      <c r="C46" s="9" t="s">
        <v>53</v>
      </c>
      <c r="D46" s="9" t="s">
        <v>171</v>
      </c>
      <c r="E46" s="1" t="s">
        <v>0</v>
      </c>
      <c r="F46" s="67" t="s">
        <v>345</v>
      </c>
      <c r="G46" s="67" t="s">
        <v>254</v>
      </c>
      <c r="H46" s="1" t="s">
        <v>77</v>
      </c>
      <c r="I46" s="1">
        <v>4.75</v>
      </c>
      <c r="J46" s="1">
        <v>4.84</v>
      </c>
      <c r="K46" s="1"/>
      <c r="L46" s="1">
        <v>17697</v>
      </c>
      <c r="M46" s="2">
        <f t="shared" si="17"/>
        <v>85653.48</v>
      </c>
      <c r="N46" s="2">
        <f t="shared" si="18"/>
        <v>0</v>
      </c>
      <c r="O46" s="67">
        <v>572</v>
      </c>
      <c r="P46" s="67"/>
      <c r="Q46" s="5">
        <f t="shared" si="16"/>
        <v>572</v>
      </c>
      <c r="R46" s="3">
        <f t="shared" si="19"/>
        <v>0.7944444444444444</v>
      </c>
      <c r="S46" s="3">
        <f t="shared" si="20"/>
        <v>0</v>
      </c>
      <c r="T46" s="3">
        <f t="shared" si="21"/>
        <v>0.7944444444444444</v>
      </c>
      <c r="U46" s="2">
        <f t="shared" si="22"/>
        <v>68046.931333333327</v>
      </c>
      <c r="V46" s="2">
        <f t="shared" si="23"/>
        <v>0</v>
      </c>
      <c r="W46" s="2">
        <f t="shared" si="24"/>
        <v>68046.931333333327</v>
      </c>
      <c r="X46" s="4"/>
      <c r="Y46" s="1"/>
      <c r="Z46" s="2">
        <f t="shared" si="15"/>
        <v>0</v>
      </c>
      <c r="AA46" s="1"/>
      <c r="AB46" s="1"/>
      <c r="AC46" s="1"/>
      <c r="AD46" s="1"/>
      <c r="AE46" s="1"/>
      <c r="AF46" s="2"/>
      <c r="AG46" s="4">
        <f t="shared" si="25"/>
        <v>0</v>
      </c>
      <c r="AH46" s="4">
        <f t="shared" si="26"/>
        <v>68046.931333333327</v>
      </c>
      <c r="AI46" s="4">
        <f t="shared" si="27"/>
        <v>6804.6931333333332</v>
      </c>
      <c r="AJ46" s="2">
        <f t="shared" si="28"/>
        <v>74851.624466666661</v>
      </c>
    </row>
    <row r="47" spans="2:37" s="49" customFormat="1" ht="37.5" customHeight="1" x14ac:dyDescent="0.2">
      <c r="B47" s="77">
        <v>33</v>
      </c>
      <c r="C47" s="9" t="s">
        <v>73</v>
      </c>
      <c r="D47" s="9" t="s">
        <v>225</v>
      </c>
      <c r="E47" s="1" t="s">
        <v>0</v>
      </c>
      <c r="F47" s="67" t="s">
        <v>278</v>
      </c>
      <c r="G47" s="67" t="s">
        <v>110</v>
      </c>
      <c r="H47" s="1" t="s">
        <v>402</v>
      </c>
      <c r="I47" s="1">
        <v>5.31</v>
      </c>
      <c r="J47" s="1">
        <v>5.31</v>
      </c>
      <c r="K47" s="1">
        <v>4.1900000000000004</v>
      </c>
      <c r="L47" s="1">
        <v>17697</v>
      </c>
      <c r="M47" s="2">
        <f t="shared" si="17"/>
        <v>93971.069999999992</v>
      </c>
      <c r="N47" s="2">
        <f t="shared" si="18"/>
        <v>74150.430000000008</v>
      </c>
      <c r="O47" s="67">
        <v>628</v>
      </c>
      <c r="P47" s="67">
        <v>666</v>
      </c>
      <c r="Q47" s="5">
        <f t="shared" si="16"/>
        <v>1294</v>
      </c>
      <c r="R47" s="3">
        <f t="shared" si="19"/>
        <v>0.87222222222222223</v>
      </c>
      <c r="S47" s="3">
        <f t="shared" si="20"/>
        <v>0.69374999999999998</v>
      </c>
      <c r="T47" s="3">
        <f t="shared" si="21"/>
        <v>1.5659722222222223</v>
      </c>
      <c r="U47" s="2">
        <f t="shared" si="22"/>
        <v>81963.655499999979</v>
      </c>
      <c r="V47" s="2">
        <f t="shared" si="23"/>
        <v>51441.860812500003</v>
      </c>
      <c r="W47" s="2">
        <f t="shared" si="24"/>
        <v>133405.5163125</v>
      </c>
      <c r="X47" s="4"/>
      <c r="Y47" s="1"/>
      <c r="Z47" s="2">
        <f t="shared" si="15"/>
        <v>0</v>
      </c>
      <c r="AA47" s="1"/>
      <c r="AB47" s="1"/>
      <c r="AC47" s="1"/>
      <c r="AD47" s="1"/>
      <c r="AE47" s="1"/>
      <c r="AF47" s="2"/>
      <c r="AG47" s="4">
        <f t="shared" si="25"/>
        <v>0</v>
      </c>
      <c r="AH47" s="4">
        <f t="shared" si="26"/>
        <v>133405.5163125</v>
      </c>
      <c r="AI47" s="4">
        <f t="shared" si="27"/>
        <v>13340.55163125</v>
      </c>
      <c r="AJ47" s="2">
        <f t="shared" si="28"/>
        <v>146746.06794375001</v>
      </c>
    </row>
    <row r="48" spans="2:37" s="49" customFormat="1" ht="37.5" customHeight="1" x14ac:dyDescent="0.2">
      <c r="B48" s="1">
        <v>34</v>
      </c>
      <c r="C48" s="9" t="s">
        <v>334</v>
      </c>
      <c r="D48" s="9" t="s">
        <v>352</v>
      </c>
      <c r="E48" s="1" t="s">
        <v>0</v>
      </c>
      <c r="F48" s="67" t="s">
        <v>346</v>
      </c>
      <c r="G48" s="67"/>
      <c r="H48" s="1" t="s">
        <v>77</v>
      </c>
      <c r="I48" s="1"/>
      <c r="J48" s="1">
        <v>4.75</v>
      </c>
      <c r="K48" s="1"/>
      <c r="L48" s="1">
        <v>17697</v>
      </c>
      <c r="M48" s="2">
        <f t="shared" si="17"/>
        <v>84060.75</v>
      </c>
      <c r="N48" s="2">
        <f t="shared" si="18"/>
        <v>0</v>
      </c>
      <c r="O48" s="67">
        <v>556</v>
      </c>
      <c r="P48" s="67">
        <v>0</v>
      </c>
      <c r="Q48" s="5">
        <f t="shared" si="16"/>
        <v>556</v>
      </c>
      <c r="R48" s="3">
        <f t="shared" si="19"/>
        <v>0.77222222222222225</v>
      </c>
      <c r="S48" s="3">
        <f t="shared" si="20"/>
        <v>0</v>
      </c>
      <c r="T48" s="3">
        <f t="shared" si="21"/>
        <v>0.77222222222222225</v>
      </c>
      <c r="U48" s="2">
        <f t="shared" si="22"/>
        <v>64913.579166666663</v>
      </c>
      <c r="V48" s="2">
        <f t="shared" si="23"/>
        <v>0</v>
      </c>
      <c r="W48" s="2">
        <f t="shared" si="24"/>
        <v>64913.579166666663</v>
      </c>
      <c r="X48" s="4">
        <v>406</v>
      </c>
      <c r="Y48" s="1">
        <v>50</v>
      </c>
      <c r="Z48" s="2">
        <f>17697*Y48%/720*X48</f>
        <v>4989.5708333333332</v>
      </c>
      <c r="AA48" s="1"/>
      <c r="AB48" s="1"/>
      <c r="AC48" s="1"/>
      <c r="AD48" s="1"/>
      <c r="AE48" s="1"/>
      <c r="AF48" s="2"/>
      <c r="AG48" s="4">
        <f t="shared" si="25"/>
        <v>4989.5708333333332</v>
      </c>
      <c r="AH48" s="4">
        <f t="shared" si="26"/>
        <v>69903.149999999994</v>
      </c>
      <c r="AI48" s="4">
        <f t="shared" si="27"/>
        <v>6491.3579166666668</v>
      </c>
      <c r="AJ48" s="2">
        <f t="shared" si="28"/>
        <v>76394.507916666655</v>
      </c>
    </row>
    <row r="49" spans="2:39" s="49" customFormat="1" ht="36" customHeight="1" x14ac:dyDescent="0.2">
      <c r="B49" s="77">
        <v>35</v>
      </c>
      <c r="C49" s="9" t="s">
        <v>56</v>
      </c>
      <c r="D49" s="9" t="s">
        <v>128</v>
      </c>
      <c r="E49" s="1" t="s">
        <v>0</v>
      </c>
      <c r="F49" s="67" t="s">
        <v>347</v>
      </c>
      <c r="G49" s="67" t="s">
        <v>30</v>
      </c>
      <c r="H49" s="1" t="s">
        <v>403</v>
      </c>
      <c r="I49" s="1">
        <v>4.93</v>
      </c>
      <c r="J49" s="1">
        <v>4.93</v>
      </c>
      <c r="K49" s="1"/>
      <c r="L49" s="1">
        <v>17697</v>
      </c>
      <c r="M49" s="2">
        <f t="shared" si="17"/>
        <v>87246.209999999992</v>
      </c>
      <c r="N49" s="2">
        <f t="shared" si="18"/>
        <v>0</v>
      </c>
      <c r="O49" s="67">
        <v>245</v>
      </c>
      <c r="P49" s="67">
        <v>0</v>
      </c>
      <c r="Q49" s="5">
        <f t="shared" si="16"/>
        <v>245</v>
      </c>
      <c r="R49" s="3">
        <f t="shared" si="19"/>
        <v>0.34027777777777779</v>
      </c>
      <c r="S49" s="3">
        <f t="shared" si="20"/>
        <v>0</v>
      </c>
      <c r="T49" s="3">
        <f t="shared" si="21"/>
        <v>0.34027777777777779</v>
      </c>
      <c r="U49" s="2">
        <f t="shared" si="22"/>
        <v>29687.946458333328</v>
      </c>
      <c r="V49" s="2">
        <f t="shared" si="23"/>
        <v>0</v>
      </c>
      <c r="W49" s="2">
        <f t="shared" si="24"/>
        <v>29687.946458333328</v>
      </c>
      <c r="X49" s="4"/>
      <c r="Y49" s="1"/>
      <c r="Z49" s="2"/>
      <c r="AA49" s="1"/>
      <c r="AB49" s="1"/>
      <c r="AC49" s="1"/>
      <c r="AD49" s="1"/>
      <c r="AE49" s="1"/>
      <c r="AF49" s="2"/>
      <c r="AG49" s="4">
        <f t="shared" si="25"/>
        <v>0</v>
      </c>
      <c r="AH49" s="4">
        <f t="shared" si="26"/>
        <v>29687.946458333328</v>
      </c>
      <c r="AI49" s="4">
        <f t="shared" si="27"/>
        <v>2968.7946458333331</v>
      </c>
      <c r="AJ49" s="2">
        <f t="shared" si="28"/>
        <v>32656.74110416666</v>
      </c>
    </row>
    <row r="50" spans="2:39" s="49" customFormat="1" ht="47.25" x14ac:dyDescent="0.2">
      <c r="B50" s="1">
        <v>36</v>
      </c>
      <c r="C50" s="9" t="s">
        <v>66</v>
      </c>
      <c r="D50" s="9" t="s">
        <v>313</v>
      </c>
      <c r="E50" s="1" t="s">
        <v>0</v>
      </c>
      <c r="F50" s="58" t="s">
        <v>315</v>
      </c>
      <c r="G50" s="67" t="s">
        <v>110</v>
      </c>
      <c r="H50" s="1" t="s">
        <v>77</v>
      </c>
      <c r="I50" s="1"/>
      <c r="J50" s="1">
        <v>4.84</v>
      </c>
      <c r="K50" s="1"/>
      <c r="L50" s="1">
        <v>17697</v>
      </c>
      <c r="M50" s="2">
        <f t="shared" si="17"/>
        <v>85653.48</v>
      </c>
      <c r="N50" s="2">
        <f t="shared" si="18"/>
        <v>0</v>
      </c>
      <c r="O50" s="67">
        <v>1306</v>
      </c>
      <c r="P50" s="67"/>
      <c r="Q50" s="5"/>
      <c r="R50" s="3">
        <f t="shared" si="19"/>
        <v>1.8138888888888889</v>
      </c>
      <c r="S50" s="3">
        <f t="shared" si="20"/>
        <v>0</v>
      </c>
      <c r="T50" s="3">
        <f t="shared" si="21"/>
        <v>1.8138888888888889</v>
      </c>
      <c r="U50" s="2">
        <f t="shared" si="22"/>
        <v>155365.89566666668</v>
      </c>
      <c r="V50" s="2">
        <f t="shared" si="23"/>
        <v>0</v>
      </c>
      <c r="W50" s="2">
        <f t="shared" si="24"/>
        <v>155365.89566666668</v>
      </c>
      <c r="X50" s="4"/>
      <c r="Y50" s="1"/>
      <c r="Z50" s="2"/>
      <c r="AA50" s="1"/>
      <c r="AB50" s="1"/>
      <c r="AC50" s="1"/>
      <c r="AD50" s="1"/>
      <c r="AE50" s="1"/>
      <c r="AF50" s="2"/>
      <c r="AG50" s="4">
        <f t="shared" si="25"/>
        <v>0</v>
      </c>
      <c r="AH50" s="4">
        <f t="shared" si="26"/>
        <v>155365.89566666668</v>
      </c>
      <c r="AI50" s="4">
        <f t="shared" si="27"/>
        <v>15536.589566666669</v>
      </c>
      <c r="AJ50" s="2">
        <f t="shared" si="28"/>
        <v>170902.48523333334</v>
      </c>
    </row>
    <row r="51" spans="2:39" s="49" customFormat="1" ht="31.5" x14ac:dyDescent="0.2">
      <c r="B51" s="77">
        <v>37</v>
      </c>
      <c r="C51" s="9" t="s">
        <v>36</v>
      </c>
      <c r="D51" s="9" t="s">
        <v>355</v>
      </c>
      <c r="E51" s="1" t="s">
        <v>0</v>
      </c>
      <c r="F51" s="58" t="s">
        <v>360</v>
      </c>
      <c r="G51" s="67"/>
      <c r="H51" s="1" t="s">
        <v>77</v>
      </c>
      <c r="I51" s="1"/>
      <c r="J51" s="1">
        <v>5.31</v>
      </c>
      <c r="K51" s="1"/>
      <c r="L51" s="1">
        <v>17697</v>
      </c>
      <c r="M51" s="2">
        <f t="shared" si="17"/>
        <v>93971.069999999992</v>
      </c>
      <c r="N51" s="2">
        <f t="shared" si="18"/>
        <v>0</v>
      </c>
      <c r="O51" s="67">
        <v>404</v>
      </c>
      <c r="P51" s="67"/>
      <c r="Q51" s="5"/>
      <c r="R51" s="3">
        <f t="shared" si="19"/>
        <v>0.56111111111111112</v>
      </c>
      <c r="S51" s="3">
        <f t="shared" si="20"/>
        <v>0</v>
      </c>
      <c r="T51" s="3">
        <f t="shared" si="21"/>
        <v>0.56111111111111112</v>
      </c>
      <c r="U51" s="2">
        <f t="shared" si="22"/>
        <v>52728.21149999999</v>
      </c>
      <c r="V51" s="2">
        <f t="shared" si="23"/>
        <v>0</v>
      </c>
      <c r="W51" s="2">
        <f t="shared" si="24"/>
        <v>52728.21149999999</v>
      </c>
      <c r="X51" s="4"/>
      <c r="Y51" s="1"/>
      <c r="Z51" s="2"/>
      <c r="AA51" s="1"/>
      <c r="AB51" s="1"/>
      <c r="AC51" s="1"/>
      <c r="AD51" s="1"/>
      <c r="AE51" s="1"/>
      <c r="AF51" s="2"/>
      <c r="AG51" s="4">
        <f t="shared" si="25"/>
        <v>0</v>
      </c>
      <c r="AH51" s="4">
        <f t="shared" si="26"/>
        <v>52728.21149999999</v>
      </c>
      <c r="AI51" s="4">
        <f t="shared" si="27"/>
        <v>5272.8211499999998</v>
      </c>
      <c r="AJ51" s="2">
        <f t="shared" si="28"/>
        <v>58001.032649999994</v>
      </c>
    </row>
    <row r="52" spans="2:39" s="49" customFormat="1" ht="31.5" x14ac:dyDescent="0.2">
      <c r="B52" s="1">
        <v>38</v>
      </c>
      <c r="C52" s="9" t="s">
        <v>45</v>
      </c>
      <c r="D52" s="9" t="s">
        <v>130</v>
      </c>
      <c r="E52" s="1" t="s">
        <v>0</v>
      </c>
      <c r="F52" s="67" t="s">
        <v>280</v>
      </c>
      <c r="G52" s="67"/>
      <c r="H52" s="1" t="s">
        <v>77</v>
      </c>
      <c r="I52" s="1">
        <v>4.93</v>
      </c>
      <c r="J52" s="1">
        <v>4.93</v>
      </c>
      <c r="K52" s="1"/>
      <c r="L52" s="1">
        <v>17697</v>
      </c>
      <c r="M52" s="2">
        <f t="shared" si="17"/>
        <v>87246.209999999992</v>
      </c>
      <c r="N52" s="2">
        <f t="shared" si="18"/>
        <v>0</v>
      </c>
      <c r="O52" s="67">
        <v>1016</v>
      </c>
      <c r="P52" s="67"/>
      <c r="Q52" s="5">
        <f t="shared" ref="Q52:Q80" si="29">P52+O52</f>
        <v>1016</v>
      </c>
      <c r="R52" s="3">
        <f t="shared" si="19"/>
        <v>1.4111111111111112</v>
      </c>
      <c r="S52" s="3">
        <f t="shared" si="20"/>
        <v>0</v>
      </c>
      <c r="T52" s="3">
        <f t="shared" si="21"/>
        <v>1.4111111111111112</v>
      </c>
      <c r="U52" s="2">
        <f t="shared" si="22"/>
        <v>123114.09633333332</v>
      </c>
      <c r="V52" s="2">
        <f t="shared" si="23"/>
        <v>0</v>
      </c>
      <c r="W52" s="2">
        <f t="shared" si="24"/>
        <v>123114.09633333332</v>
      </c>
      <c r="X52" s="4"/>
      <c r="Y52" s="1"/>
      <c r="Z52" s="2"/>
      <c r="AA52" s="1"/>
      <c r="AB52" s="1"/>
      <c r="AC52" s="1"/>
      <c r="AD52" s="1"/>
      <c r="AE52" s="1"/>
      <c r="AF52" s="2"/>
      <c r="AG52" s="4">
        <f t="shared" si="25"/>
        <v>0</v>
      </c>
      <c r="AH52" s="4">
        <f t="shared" si="26"/>
        <v>123114.09633333332</v>
      </c>
      <c r="AI52" s="4">
        <f t="shared" si="27"/>
        <v>12311.409633333333</v>
      </c>
      <c r="AJ52" s="2">
        <f t="shared" si="28"/>
        <v>135425.50596666665</v>
      </c>
    </row>
    <row r="53" spans="2:39" s="49" customFormat="1" ht="31.5" x14ac:dyDescent="0.2">
      <c r="B53" s="77">
        <v>39</v>
      </c>
      <c r="C53" s="9" t="s">
        <v>185</v>
      </c>
      <c r="D53" s="9" t="s">
        <v>131</v>
      </c>
      <c r="E53" s="1" t="s">
        <v>0</v>
      </c>
      <c r="F53" s="67" t="s">
        <v>262</v>
      </c>
      <c r="G53" s="67"/>
      <c r="H53" s="1" t="s">
        <v>99</v>
      </c>
      <c r="I53" s="1">
        <v>5.03</v>
      </c>
      <c r="J53" s="1">
        <v>5.03</v>
      </c>
      <c r="K53" s="1"/>
      <c r="L53" s="1">
        <v>17697</v>
      </c>
      <c r="M53" s="2">
        <f t="shared" si="17"/>
        <v>89015.91</v>
      </c>
      <c r="N53" s="2">
        <f t="shared" si="18"/>
        <v>0</v>
      </c>
      <c r="O53" s="67">
        <v>404</v>
      </c>
      <c r="P53" s="67"/>
      <c r="Q53" s="5">
        <f t="shared" si="29"/>
        <v>404</v>
      </c>
      <c r="R53" s="3">
        <f t="shared" si="19"/>
        <v>0.56111111111111112</v>
      </c>
      <c r="S53" s="3">
        <f t="shared" si="20"/>
        <v>0</v>
      </c>
      <c r="T53" s="3">
        <f t="shared" si="21"/>
        <v>0.56111111111111112</v>
      </c>
      <c r="U53" s="2">
        <f t="shared" si="22"/>
        <v>49947.816166666671</v>
      </c>
      <c r="V53" s="2">
        <f t="shared" si="23"/>
        <v>0</v>
      </c>
      <c r="W53" s="2">
        <f t="shared" si="24"/>
        <v>49947.816166666671</v>
      </c>
      <c r="X53" s="4"/>
      <c r="Y53" s="1"/>
      <c r="Z53" s="2">
        <f>17697*Y53%/18*X53</f>
        <v>0</v>
      </c>
      <c r="AA53" s="1"/>
      <c r="AB53" s="1"/>
      <c r="AC53" s="1"/>
      <c r="AD53" s="1"/>
      <c r="AE53" s="1"/>
      <c r="AF53" s="2"/>
      <c r="AG53" s="4">
        <f t="shared" si="25"/>
        <v>0</v>
      </c>
      <c r="AH53" s="4">
        <f t="shared" si="26"/>
        <v>49947.816166666671</v>
      </c>
      <c r="AI53" s="4"/>
      <c r="AJ53" s="2">
        <f t="shared" si="28"/>
        <v>49947.816166666671</v>
      </c>
    </row>
    <row r="54" spans="2:39" s="49" customFormat="1" ht="72.75" customHeight="1" x14ac:dyDescent="0.2">
      <c r="B54" s="1">
        <v>40</v>
      </c>
      <c r="C54" s="9" t="s">
        <v>49</v>
      </c>
      <c r="D54" s="9" t="s">
        <v>226</v>
      </c>
      <c r="E54" s="1" t="s">
        <v>0</v>
      </c>
      <c r="F54" s="67" t="s">
        <v>259</v>
      </c>
      <c r="G54" s="67"/>
      <c r="H54" s="1" t="s">
        <v>77</v>
      </c>
      <c r="I54" s="1">
        <v>5.31</v>
      </c>
      <c r="J54" s="1">
        <v>5.31</v>
      </c>
      <c r="K54" s="1"/>
      <c r="L54" s="1">
        <v>17697</v>
      </c>
      <c r="M54" s="2">
        <f t="shared" si="17"/>
        <v>93971.069999999992</v>
      </c>
      <c r="N54" s="2">
        <f t="shared" si="18"/>
        <v>0</v>
      </c>
      <c r="O54" s="67">
        <v>1074</v>
      </c>
      <c r="P54" s="67"/>
      <c r="Q54" s="5">
        <f t="shared" si="29"/>
        <v>1074</v>
      </c>
      <c r="R54" s="3">
        <f t="shared" si="19"/>
        <v>1.4916666666666667</v>
      </c>
      <c r="S54" s="3">
        <f t="shared" si="20"/>
        <v>0</v>
      </c>
      <c r="T54" s="3">
        <f t="shared" si="21"/>
        <v>1.4916666666666667</v>
      </c>
      <c r="U54" s="2">
        <f t="shared" si="22"/>
        <v>140173.51274999997</v>
      </c>
      <c r="V54" s="2">
        <f t="shared" si="23"/>
        <v>0</v>
      </c>
      <c r="W54" s="2">
        <f t="shared" si="24"/>
        <v>140173.51274999997</v>
      </c>
      <c r="X54" s="4"/>
      <c r="Y54" s="1"/>
      <c r="Z54" s="2">
        <f>17697*Y54%/18*X54</f>
        <v>0</v>
      </c>
      <c r="AA54" s="1"/>
      <c r="AB54" s="1"/>
      <c r="AC54" s="1"/>
      <c r="AD54" s="1"/>
      <c r="AE54" s="1"/>
      <c r="AF54" s="2"/>
      <c r="AG54" s="4">
        <f t="shared" si="25"/>
        <v>0</v>
      </c>
      <c r="AH54" s="4">
        <f t="shared" si="26"/>
        <v>140173.51274999997</v>
      </c>
      <c r="AI54" s="4">
        <f t="shared" ref="AI54:AI64" si="30">W54*10%</f>
        <v>14017.351274999997</v>
      </c>
      <c r="AJ54" s="2">
        <f t="shared" si="28"/>
        <v>154190.86402499996</v>
      </c>
    </row>
    <row r="55" spans="2:39" s="49" customFormat="1" ht="47.25" x14ac:dyDescent="0.2">
      <c r="B55" s="77">
        <v>41</v>
      </c>
      <c r="C55" s="9" t="s">
        <v>65</v>
      </c>
      <c r="D55" s="9" t="s">
        <v>200</v>
      </c>
      <c r="E55" s="1" t="s">
        <v>0</v>
      </c>
      <c r="F55" s="67" t="s">
        <v>299</v>
      </c>
      <c r="G55" s="67" t="s">
        <v>30</v>
      </c>
      <c r="H55" s="1" t="s">
        <v>196</v>
      </c>
      <c r="I55" s="1">
        <v>4.49</v>
      </c>
      <c r="J55" s="1">
        <v>4.66</v>
      </c>
      <c r="K55" s="1"/>
      <c r="L55" s="1">
        <v>17697</v>
      </c>
      <c r="M55" s="2">
        <f t="shared" si="17"/>
        <v>82468.02</v>
      </c>
      <c r="N55" s="2">
        <f t="shared" si="18"/>
        <v>0</v>
      </c>
      <c r="O55" s="67">
        <v>235</v>
      </c>
      <c r="P55" s="67"/>
      <c r="Q55" s="5">
        <f t="shared" si="29"/>
        <v>235</v>
      </c>
      <c r="R55" s="3">
        <f t="shared" si="19"/>
        <v>0.3263888888888889</v>
      </c>
      <c r="S55" s="3">
        <f t="shared" si="20"/>
        <v>0</v>
      </c>
      <c r="T55" s="3">
        <f t="shared" si="21"/>
        <v>0.3263888888888889</v>
      </c>
      <c r="U55" s="2">
        <f t="shared" si="22"/>
        <v>26916.645416666666</v>
      </c>
      <c r="V55" s="2">
        <f t="shared" si="23"/>
        <v>0</v>
      </c>
      <c r="W55" s="2">
        <f t="shared" si="24"/>
        <v>26916.645416666666</v>
      </c>
      <c r="X55" s="4"/>
      <c r="Y55" s="1"/>
      <c r="Z55" s="2"/>
      <c r="AA55" s="1"/>
      <c r="AB55" s="1"/>
      <c r="AC55" s="1"/>
      <c r="AD55" s="1"/>
      <c r="AE55" s="1"/>
      <c r="AF55" s="2"/>
      <c r="AG55" s="4">
        <f t="shared" si="25"/>
        <v>0</v>
      </c>
      <c r="AH55" s="4">
        <f t="shared" si="26"/>
        <v>26916.645416666666</v>
      </c>
      <c r="AI55" s="4">
        <f t="shared" si="30"/>
        <v>2691.664541666667</v>
      </c>
      <c r="AJ55" s="2">
        <f t="shared" si="28"/>
        <v>29608.309958333331</v>
      </c>
    </row>
    <row r="56" spans="2:39" s="49" customFormat="1" ht="47.25" x14ac:dyDescent="0.2">
      <c r="B56" s="1">
        <v>42</v>
      </c>
      <c r="C56" s="9" t="s">
        <v>54</v>
      </c>
      <c r="D56" s="9" t="s">
        <v>132</v>
      </c>
      <c r="E56" s="1" t="s">
        <v>0</v>
      </c>
      <c r="F56" s="67" t="s">
        <v>281</v>
      </c>
      <c r="G56" s="67" t="s">
        <v>30</v>
      </c>
      <c r="H56" s="1" t="s">
        <v>77</v>
      </c>
      <c r="I56" s="1">
        <v>5.31</v>
      </c>
      <c r="J56" s="1">
        <v>5.31</v>
      </c>
      <c r="K56" s="1"/>
      <c r="L56" s="1">
        <v>17697</v>
      </c>
      <c r="M56" s="2">
        <f t="shared" si="17"/>
        <v>93971.069999999992</v>
      </c>
      <c r="N56" s="2">
        <f t="shared" si="18"/>
        <v>0</v>
      </c>
      <c r="O56" s="67">
        <v>775</v>
      </c>
      <c r="P56" s="67"/>
      <c r="Q56" s="5">
        <f t="shared" si="29"/>
        <v>775</v>
      </c>
      <c r="R56" s="3">
        <f t="shared" si="19"/>
        <v>1.0763888888888888</v>
      </c>
      <c r="S56" s="3">
        <f t="shared" si="20"/>
        <v>0</v>
      </c>
      <c r="T56" s="3">
        <f t="shared" si="21"/>
        <v>1.0763888888888888</v>
      </c>
      <c r="U56" s="2">
        <f t="shared" si="22"/>
        <v>101149.41562499998</v>
      </c>
      <c r="V56" s="2">
        <f t="shared" si="23"/>
        <v>0</v>
      </c>
      <c r="W56" s="2">
        <f t="shared" si="24"/>
        <v>101149.41562499998</v>
      </c>
      <c r="X56" s="4"/>
      <c r="Y56" s="1"/>
      <c r="Z56" s="2"/>
      <c r="AA56" s="1"/>
      <c r="AB56" s="1"/>
      <c r="AC56" s="1"/>
      <c r="AD56" s="1"/>
      <c r="AE56" s="1"/>
      <c r="AF56" s="2"/>
      <c r="AG56" s="4">
        <f t="shared" si="25"/>
        <v>0</v>
      </c>
      <c r="AH56" s="4">
        <f t="shared" si="26"/>
        <v>101149.41562499998</v>
      </c>
      <c r="AI56" s="4">
        <f t="shared" si="30"/>
        <v>10114.941562499998</v>
      </c>
      <c r="AJ56" s="2">
        <f t="shared" si="28"/>
        <v>111264.35718749998</v>
      </c>
    </row>
    <row r="57" spans="2:39" s="49" customFormat="1" ht="31.5" x14ac:dyDescent="0.2">
      <c r="B57" s="77">
        <v>43</v>
      </c>
      <c r="C57" s="9" t="s">
        <v>43</v>
      </c>
      <c r="D57" s="9" t="s">
        <v>228</v>
      </c>
      <c r="E57" s="1" t="s">
        <v>0</v>
      </c>
      <c r="F57" s="67" t="s">
        <v>282</v>
      </c>
      <c r="G57" s="67"/>
      <c r="H57" s="1" t="s">
        <v>197</v>
      </c>
      <c r="I57" s="1">
        <v>4.75</v>
      </c>
      <c r="J57" s="1">
        <v>4.84</v>
      </c>
      <c r="K57" s="1">
        <v>0</v>
      </c>
      <c r="L57" s="1">
        <v>17697</v>
      </c>
      <c r="M57" s="2">
        <f t="shared" si="17"/>
        <v>85653.48</v>
      </c>
      <c r="N57" s="2">
        <f t="shared" si="18"/>
        <v>0</v>
      </c>
      <c r="O57" s="67">
        <v>1234</v>
      </c>
      <c r="P57" s="67"/>
      <c r="Q57" s="5">
        <f t="shared" si="29"/>
        <v>1234</v>
      </c>
      <c r="R57" s="3">
        <f t="shared" si="19"/>
        <v>1.7138888888888888</v>
      </c>
      <c r="S57" s="3">
        <f t="shared" si="20"/>
        <v>0</v>
      </c>
      <c r="T57" s="3">
        <f t="shared" si="21"/>
        <v>1.7138888888888888</v>
      </c>
      <c r="U57" s="2">
        <f t="shared" si="22"/>
        <v>146800.54766666668</v>
      </c>
      <c r="V57" s="2">
        <f t="shared" si="23"/>
        <v>0</v>
      </c>
      <c r="W57" s="2">
        <f t="shared" si="24"/>
        <v>146800.54766666668</v>
      </c>
      <c r="X57" s="4"/>
      <c r="Y57" s="1"/>
      <c r="Z57" s="2"/>
      <c r="AA57" s="1"/>
      <c r="AB57" s="1"/>
      <c r="AC57" s="1"/>
      <c r="AD57" s="1"/>
      <c r="AE57" s="1"/>
      <c r="AF57" s="2"/>
      <c r="AG57" s="4">
        <f t="shared" si="25"/>
        <v>0</v>
      </c>
      <c r="AH57" s="4">
        <f t="shared" si="26"/>
        <v>146800.54766666668</v>
      </c>
      <c r="AI57" s="4">
        <f t="shared" si="30"/>
        <v>14680.054766666668</v>
      </c>
      <c r="AJ57" s="2">
        <f t="shared" si="28"/>
        <v>161480.60243333335</v>
      </c>
    </row>
    <row r="58" spans="2:39" s="49" customFormat="1" ht="31.5" x14ac:dyDescent="0.2">
      <c r="B58" s="1">
        <v>44</v>
      </c>
      <c r="C58" s="9" t="s">
        <v>222</v>
      </c>
      <c r="D58" s="9" t="s">
        <v>227</v>
      </c>
      <c r="E58" s="1" t="s">
        <v>0</v>
      </c>
      <c r="F58" s="67" t="s">
        <v>361</v>
      </c>
      <c r="G58" s="67"/>
      <c r="H58" s="1" t="s">
        <v>99</v>
      </c>
      <c r="I58" s="1">
        <v>4.75</v>
      </c>
      <c r="J58" s="1">
        <v>4.75</v>
      </c>
      <c r="K58" s="1"/>
      <c r="L58" s="1">
        <v>17697</v>
      </c>
      <c r="M58" s="2">
        <f t="shared" si="17"/>
        <v>84060.75</v>
      </c>
      <c r="N58" s="2">
        <f t="shared" si="18"/>
        <v>0</v>
      </c>
      <c r="O58" s="67">
        <v>1274</v>
      </c>
      <c r="P58" s="67">
        <v>0</v>
      </c>
      <c r="Q58" s="5">
        <f t="shared" si="29"/>
        <v>1274</v>
      </c>
      <c r="R58" s="3">
        <f t="shared" si="19"/>
        <v>1.7694444444444444</v>
      </c>
      <c r="S58" s="3">
        <f t="shared" si="20"/>
        <v>0</v>
      </c>
      <c r="T58" s="3">
        <f t="shared" si="21"/>
        <v>1.7694444444444444</v>
      </c>
      <c r="U58" s="2">
        <f t="shared" si="22"/>
        <v>148740.82708333334</v>
      </c>
      <c r="V58" s="2">
        <f t="shared" si="23"/>
        <v>0</v>
      </c>
      <c r="W58" s="2">
        <f t="shared" si="24"/>
        <v>148740.82708333334</v>
      </c>
      <c r="X58" s="4"/>
      <c r="Y58" s="1"/>
      <c r="Z58" s="2"/>
      <c r="AA58" s="1"/>
      <c r="AB58" s="1"/>
      <c r="AC58" s="1"/>
      <c r="AD58" s="1"/>
      <c r="AE58" s="1"/>
      <c r="AF58" s="2"/>
      <c r="AG58" s="4">
        <f t="shared" si="25"/>
        <v>0</v>
      </c>
      <c r="AH58" s="4">
        <f t="shared" si="26"/>
        <v>148740.82708333334</v>
      </c>
      <c r="AI58" s="4">
        <f t="shared" si="30"/>
        <v>14874.082708333335</v>
      </c>
      <c r="AJ58" s="2">
        <f t="shared" si="28"/>
        <v>163614.90979166667</v>
      </c>
    </row>
    <row r="59" spans="2:39" s="49" customFormat="1" ht="31.5" x14ac:dyDescent="0.2">
      <c r="B59" s="77">
        <v>45</v>
      </c>
      <c r="C59" s="9" t="s">
        <v>28</v>
      </c>
      <c r="D59" s="9" t="s">
        <v>325</v>
      </c>
      <c r="E59" s="1" t="s">
        <v>0</v>
      </c>
      <c r="F59" s="67" t="s">
        <v>283</v>
      </c>
      <c r="G59" s="67" t="s">
        <v>75</v>
      </c>
      <c r="H59" s="1" t="s">
        <v>388</v>
      </c>
      <c r="I59" s="1"/>
      <c r="J59" s="1"/>
      <c r="K59" s="1">
        <v>4.5</v>
      </c>
      <c r="L59" s="1">
        <v>17697</v>
      </c>
      <c r="M59" s="2">
        <f t="shared" si="17"/>
        <v>0</v>
      </c>
      <c r="N59" s="2">
        <f t="shared" si="18"/>
        <v>79636.5</v>
      </c>
      <c r="O59" s="67"/>
      <c r="P59" s="67">
        <v>1560</v>
      </c>
      <c r="Q59" s="5">
        <f t="shared" si="29"/>
        <v>1560</v>
      </c>
      <c r="R59" s="3">
        <f t="shared" si="19"/>
        <v>0</v>
      </c>
      <c r="S59" s="3">
        <f t="shared" si="20"/>
        <v>1.625</v>
      </c>
      <c r="T59" s="3">
        <f t="shared" si="21"/>
        <v>1.625</v>
      </c>
      <c r="U59" s="2">
        <f t="shared" si="22"/>
        <v>0</v>
      </c>
      <c r="V59" s="2">
        <f t="shared" si="23"/>
        <v>129409.31250000001</v>
      </c>
      <c r="W59" s="2">
        <f t="shared" si="24"/>
        <v>129409.31250000001</v>
      </c>
      <c r="X59" s="4"/>
      <c r="Y59" s="1"/>
      <c r="Z59" s="2"/>
      <c r="AA59" s="1"/>
      <c r="AB59" s="1"/>
      <c r="AC59" s="1"/>
      <c r="AD59" s="1"/>
      <c r="AE59" s="1"/>
      <c r="AF59" s="2"/>
      <c r="AG59" s="4">
        <f t="shared" si="25"/>
        <v>0</v>
      </c>
      <c r="AH59" s="4">
        <f t="shared" si="26"/>
        <v>129409.31250000001</v>
      </c>
      <c r="AI59" s="4">
        <f t="shared" si="30"/>
        <v>12940.931250000001</v>
      </c>
      <c r="AJ59" s="2">
        <f t="shared" si="28"/>
        <v>142350.24375000002</v>
      </c>
    </row>
    <row r="60" spans="2:39" s="49" customFormat="1" ht="47.25" x14ac:dyDescent="0.2">
      <c r="B60" s="1">
        <v>46</v>
      </c>
      <c r="C60" s="9" t="s">
        <v>61</v>
      </c>
      <c r="D60" s="9" t="s">
        <v>319</v>
      </c>
      <c r="E60" s="66" t="s">
        <v>0</v>
      </c>
      <c r="F60" s="75" t="s">
        <v>252</v>
      </c>
      <c r="G60" s="67" t="s">
        <v>110</v>
      </c>
      <c r="H60" s="1" t="s">
        <v>77</v>
      </c>
      <c r="I60" s="1"/>
      <c r="J60" s="1">
        <v>4.49</v>
      </c>
      <c r="K60" s="1"/>
      <c r="L60" s="1">
        <v>17697</v>
      </c>
      <c r="M60" s="2">
        <f t="shared" si="17"/>
        <v>79459.53</v>
      </c>
      <c r="N60" s="2">
        <f t="shared" si="18"/>
        <v>0</v>
      </c>
      <c r="O60" s="67">
        <v>92</v>
      </c>
      <c r="P60" s="67"/>
      <c r="Q60" s="5">
        <f t="shared" si="29"/>
        <v>92</v>
      </c>
      <c r="R60" s="3">
        <f t="shared" si="19"/>
        <v>0.12777777777777777</v>
      </c>
      <c r="S60" s="3">
        <f t="shared" si="20"/>
        <v>0</v>
      </c>
      <c r="T60" s="3">
        <f t="shared" si="21"/>
        <v>0.12777777777777777</v>
      </c>
      <c r="U60" s="2">
        <f t="shared" si="22"/>
        <v>10153.162166666665</v>
      </c>
      <c r="V60" s="2">
        <f t="shared" si="23"/>
        <v>0</v>
      </c>
      <c r="W60" s="2">
        <f t="shared" si="24"/>
        <v>10153.162166666665</v>
      </c>
      <c r="X60" s="4"/>
      <c r="Y60" s="1"/>
      <c r="Z60" s="2"/>
      <c r="AA60" s="1"/>
      <c r="AB60" s="1"/>
      <c r="AC60" s="1"/>
      <c r="AD60" s="1"/>
      <c r="AE60" s="1"/>
      <c r="AF60" s="2"/>
      <c r="AG60" s="4">
        <f t="shared" si="25"/>
        <v>0</v>
      </c>
      <c r="AH60" s="4">
        <f t="shared" si="26"/>
        <v>10153.162166666665</v>
      </c>
      <c r="AI60" s="4">
        <f t="shared" si="30"/>
        <v>1015.3162166666666</v>
      </c>
      <c r="AJ60" s="2">
        <f t="shared" si="28"/>
        <v>11168.478383333331</v>
      </c>
    </row>
    <row r="61" spans="2:39" s="49" customFormat="1" ht="47.25" x14ac:dyDescent="0.2">
      <c r="B61" s="77">
        <v>47</v>
      </c>
      <c r="C61" s="9" t="s">
        <v>316</v>
      </c>
      <c r="D61" s="9" t="s">
        <v>317</v>
      </c>
      <c r="E61" s="1" t="s">
        <v>0</v>
      </c>
      <c r="F61" s="67" t="s">
        <v>314</v>
      </c>
      <c r="G61" s="67" t="s">
        <v>318</v>
      </c>
      <c r="H61" s="1" t="s">
        <v>77</v>
      </c>
      <c r="I61" s="1"/>
      <c r="J61" s="1">
        <v>4.93</v>
      </c>
      <c r="K61" s="1"/>
      <c r="L61" s="1">
        <v>17697</v>
      </c>
      <c r="M61" s="2">
        <f t="shared" si="17"/>
        <v>87246.209999999992</v>
      </c>
      <c r="N61" s="2">
        <f t="shared" si="18"/>
        <v>0</v>
      </c>
      <c r="O61" s="67">
        <v>554</v>
      </c>
      <c r="P61" s="67"/>
      <c r="Q61" s="5">
        <f t="shared" si="29"/>
        <v>554</v>
      </c>
      <c r="R61" s="3">
        <f t="shared" si="19"/>
        <v>0.76944444444444449</v>
      </c>
      <c r="S61" s="3"/>
      <c r="T61" s="3">
        <f t="shared" si="21"/>
        <v>0.76944444444444449</v>
      </c>
      <c r="U61" s="2">
        <f t="shared" si="22"/>
        <v>67131.111583333332</v>
      </c>
      <c r="V61" s="2">
        <f t="shared" si="23"/>
        <v>0</v>
      </c>
      <c r="W61" s="2">
        <f t="shared" si="24"/>
        <v>67131.111583333332</v>
      </c>
      <c r="X61" s="4"/>
      <c r="Y61" s="1"/>
      <c r="Z61" s="2"/>
      <c r="AA61" s="1"/>
      <c r="AB61" s="1"/>
      <c r="AC61" s="1"/>
      <c r="AD61" s="1">
        <v>370</v>
      </c>
      <c r="AE61" s="1">
        <v>40</v>
      </c>
      <c r="AF61" s="2">
        <f>(17697*40%)*AD61/720</f>
        <v>3637.7166666666667</v>
      </c>
      <c r="AG61" s="4">
        <f t="shared" si="25"/>
        <v>3637.7166666666667</v>
      </c>
      <c r="AH61" s="4">
        <f t="shared" si="26"/>
        <v>70768.828249999991</v>
      </c>
      <c r="AI61" s="4">
        <f t="shared" si="30"/>
        <v>6713.1111583333332</v>
      </c>
      <c r="AJ61" s="2">
        <f t="shared" si="28"/>
        <v>77481.939408333332</v>
      </c>
    </row>
    <row r="62" spans="2:39" s="49" customFormat="1" ht="31.5" x14ac:dyDescent="0.2">
      <c r="B62" s="1">
        <v>48</v>
      </c>
      <c r="C62" s="9" t="s">
        <v>32</v>
      </c>
      <c r="D62" s="9" t="s">
        <v>189</v>
      </c>
      <c r="E62" s="1" t="s">
        <v>0</v>
      </c>
      <c r="F62" s="67" t="s">
        <v>284</v>
      </c>
      <c r="G62" s="67"/>
      <c r="H62" s="1" t="s">
        <v>389</v>
      </c>
      <c r="I62" s="1">
        <v>4.66</v>
      </c>
      <c r="J62" s="1">
        <v>4.75</v>
      </c>
      <c r="K62" s="1">
        <v>0</v>
      </c>
      <c r="L62" s="1">
        <v>17697</v>
      </c>
      <c r="M62" s="2">
        <f t="shared" si="17"/>
        <v>84060.75</v>
      </c>
      <c r="N62" s="2">
        <f t="shared" si="18"/>
        <v>0</v>
      </c>
      <c r="O62" s="67">
        <v>1072</v>
      </c>
      <c r="P62" s="67"/>
      <c r="Q62" s="5">
        <f t="shared" si="29"/>
        <v>1072</v>
      </c>
      <c r="R62" s="3">
        <f t="shared" si="19"/>
        <v>1.4888888888888889</v>
      </c>
      <c r="S62" s="3">
        <f>P62/960</f>
        <v>0</v>
      </c>
      <c r="T62" s="3">
        <f>R62+S62</f>
        <v>1.4888888888888889</v>
      </c>
      <c r="U62" s="2">
        <f t="shared" si="22"/>
        <v>125157.11666666667</v>
      </c>
      <c r="V62" s="2">
        <f t="shared" si="23"/>
        <v>0</v>
      </c>
      <c r="W62" s="2">
        <f t="shared" si="24"/>
        <v>125157.11666666667</v>
      </c>
      <c r="X62" s="4"/>
      <c r="Y62" s="1"/>
      <c r="Z62" s="2">
        <f>17697*Y62%/18*X62</f>
        <v>0</v>
      </c>
      <c r="AA62" s="1"/>
      <c r="AB62" s="1"/>
      <c r="AC62" s="1"/>
      <c r="AD62" s="1"/>
      <c r="AE62" s="1"/>
      <c r="AF62" s="2"/>
      <c r="AG62" s="4">
        <f t="shared" si="25"/>
        <v>0</v>
      </c>
      <c r="AH62" s="4">
        <f t="shared" si="26"/>
        <v>125157.11666666667</v>
      </c>
      <c r="AI62" s="4">
        <f t="shared" si="30"/>
        <v>12515.711666666668</v>
      </c>
      <c r="AJ62" s="2">
        <f t="shared" si="28"/>
        <v>137672.82833333334</v>
      </c>
    </row>
    <row r="63" spans="2:39" s="49" customFormat="1" ht="31.5" x14ac:dyDescent="0.2">
      <c r="B63" s="77">
        <v>49</v>
      </c>
      <c r="C63" s="9" t="s">
        <v>58</v>
      </c>
      <c r="D63" s="9" t="s">
        <v>353</v>
      </c>
      <c r="E63" s="1" t="s">
        <v>0</v>
      </c>
      <c r="F63" s="67" t="s">
        <v>362</v>
      </c>
      <c r="G63" s="67"/>
      <c r="H63" s="1" t="s">
        <v>77</v>
      </c>
      <c r="I63" s="1"/>
      <c r="J63" s="1">
        <v>4.75</v>
      </c>
      <c r="K63" s="1"/>
      <c r="L63" s="1">
        <v>17697</v>
      </c>
      <c r="M63" s="2">
        <f t="shared" si="17"/>
        <v>84060.75</v>
      </c>
      <c r="N63" s="2">
        <f t="shared" si="18"/>
        <v>0</v>
      </c>
      <c r="O63" s="67">
        <v>543</v>
      </c>
      <c r="P63" s="67"/>
      <c r="Q63" s="5">
        <f t="shared" si="29"/>
        <v>543</v>
      </c>
      <c r="R63" s="3">
        <f t="shared" si="19"/>
        <v>0.75416666666666665</v>
      </c>
      <c r="S63" s="3"/>
      <c r="T63" s="3">
        <f>R63+S63</f>
        <v>0.75416666666666665</v>
      </c>
      <c r="U63" s="2">
        <f t="shared" si="22"/>
        <v>63395.815625000003</v>
      </c>
      <c r="V63" s="2">
        <f t="shared" si="23"/>
        <v>0</v>
      </c>
      <c r="W63" s="2">
        <f t="shared" si="24"/>
        <v>63395.815625000003</v>
      </c>
      <c r="X63" s="4"/>
      <c r="Y63" s="1"/>
      <c r="Z63" s="2"/>
      <c r="AA63" s="1"/>
      <c r="AB63" s="1"/>
      <c r="AC63" s="1"/>
      <c r="AD63" s="1"/>
      <c r="AE63" s="1"/>
      <c r="AF63" s="2"/>
      <c r="AG63" s="4"/>
      <c r="AH63" s="4">
        <f t="shared" si="26"/>
        <v>63395.815625000003</v>
      </c>
      <c r="AI63" s="4">
        <f t="shared" si="30"/>
        <v>6339.5815625000005</v>
      </c>
      <c r="AJ63" s="2">
        <f t="shared" si="28"/>
        <v>69735.397187499999</v>
      </c>
    </row>
    <row r="64" spans="2:39" s="52" customFormat="1" ht="31.5" x14ac:dyDescent="0.2">
      <c r="B64" s="1">
        <v>50</v>
      </c>
      <c r="C64" s="9" t="s">
        <v>36</v>
      </c>
      <c r="D64" s="9" t="s">
        <v>129</v>
      </c>
      <c r="E64" s="1" t="s">
        <v>0</v>
      </c>
      <c r="F64" s="67" t="s">
        <v>253</v>
      </c>
      <c r="G64" s="67" t="s">
        <v>30</v>
      </c>
      <c r="H64" s="1" t="s">
        <v>81</v>
      </c>
      <c r="I64" s="1">
        <v>5.31</v>
      </c>
      <c r="J64" s="1">
        <v>5.31</v>
      </c>
      <c r="K64" s="1"/>
      <c r="L64" s="1">
        <v>17697</v>
      </c>
      <c r="M64" s="2">
        <f t="shared" si="17"/>
        <v>93971.069999999992</v>
      </c>
      <c r="N64" s="2">
        <f t="shared" si="18"/>
        <v>0</v>
      </c>
      <c r="O64" s="67">
        <v>1287</v>
      </c>
      <c r="P64" s="67"/>
      <c r="Q64" s="5">
        <f t="shared" si="29"/>
        <v>1287</v>
      </c>
      <c r="R64" s="3">
        <f t="shared" si="19"/>
        <v>1.7875000000000001</v>
      </c>
      <c r="S64" s="3">
        <f t="shared" ref="S64:S80" si="31">P64/960</f>
        <v>0</v>
      </c>
      <c r="T64" s="3">
        <f t="shared" ref="T64:T80" si="32">R64+S64</f>
        <v>1.7875000000000001</v>
      </c>
      <c r="U64" s="2">
        <f t="shared" si="22"/>
        <v>167973.28762499997</v>
      </c>
      <c r="V64" s="2">
        <f t="shared" si="23"/>
        <v>0</v>
      </c>
      <c r="W64" s="2">
        <f t="shared" si="24"/>
        <v>167973.28762499997</v>
      </c>
      <c r="X64" s="4"/>
      <c r="Y64" s="1"/>
      <c r="Z64" s="2"/>
      <c r="AA64" s="1"/>
      <c r="AB64" s="1"/>
      <c r="AC64" s="1"/>
      <c r="AD64" s="1"/>
      <c r="AE64" s="1"/>
      <c r="AF64" s="2"/>
      <c r="AG64" s="4">
        <f t="shared" ref="AG64:AG108" si="33">Z64+AC64+AF64</f>
        <v>0</v>
      </c>
      <c r="AH64" s="4">
        <f t="shared" si="26"/>
        <v>167973.28762499997</v>
      </c>
      <c r="AI64" s="4">
        <f t="shared" si="30"/>
        <v>16797.328762499998</v>
      </c>
      <c r="AJ64" s="2">
        <f t="shared" ref="AJ64:AJ80" si="34">AH64+AI64</f>
        <v>184770.61638749996</v>
      </c>
      <c r="AK64" s="23"/>
      <c r="AL64" s="23"/>
      <c r="AM64" s="23"/>
    </row>
    <row r="65" spans="2:37" s="49" customFormat="1" ht="63" x14ac:dyDescent="0.2">
      <c r="B65" s="77">
        <v>51</v>
      </c>
      <c r="C65" s="9" t="s">
        <v>43</v>
      </c>
      <c r="D65" s="9" t="s">
        <v>213</v>
      </c>
      <c r="E65" s="1" t="s">
        <v>0</v>
      </c>
      <c r="F65" s="67" t="s">
        <v>285</v>
      </c>
      <c r="G65" s="67"/>
      <c r="H65" s="1" t="s">
        <v>77</v>
      </c>
      <c r="I65" s="1">
        <v>5.31</v>
      </c>
      <c r="J65" s="1">
        <v>5.31</v>
      </c>
      <c r="K65" s="1"/>
      <c r="L65" s="1">
        <v>17697</v>
      </c>
      <c r="M65" s="2">
        <f t="shared" si="17"/>
        <v>93971.069999999992</v>
      </c>
      <c r="N65" s="2">
        <f t="shared" si="18"/>
        <v>0</v>
      </c>
      <c r="O65" s="67">
        <v>356</v>
      </c>
      <c r="P65" s="67"/>
      <c r="Q65" s="5">
        <f t="shared" si="29"/>
        <v>356</v>
      </c>
      <c r="R65" s="3">
        <f t="shared" si="19"/>
        <v>0.49444444444444446</v>
      </c>
      <c r="S65" s="3">
        <f t="shared" si="31"/>
        <v>0</v>
      </c>
      <c r="T65" s="3">
        <f t="shared" si="32"/>
        <v>0.49444444444444446</v>
      </c>
      <c r="U65" s="2">
        <f t="shared" si="22"/>
        <v>46463.473499999993</v>
      </c>
      <c r="V65" s="2">
        <f t="shared" si="23"/>
        <v>0</v>
      </c>
      <c r="W65" s="2">
        <f t="shared" si="24"/>
        <v>46463.473499999993</v>
      </c>
      <c r="X65" s="4"/>
      <c r="Y65" s="1"/>
      <c r="Z65" s="2"/>
      <c r="AA65" s="1"/>
      <c r="AB65" s="1"/>
      <c r="AC65" s="1"/>
      <c r="AD65" s="1"/>
      <c r="AE65" s="1"/>
      <c r="AF65" s="2"/>
      <c r="AG65" s="4">
        <f t="shared" si="33"/>
        <v>0</v>
      </c>
      <c r="AH65" s="4">
        <f t="shared" si="26"/>
        <v>46463.473499999993</v>
      </c>
      <c r="AI65" s="4"/>
      <c r="AJ65" s="2">
        <f t="shared" si="34"/>
        <v>46463.473499999993</v>
      </c>
    </row>
    <row r="66" spans="2:37" s="49" customFormat="1" ht="46.5" customHeight="1" x14ac:dyDescent="0.2">
      <c r="B66" s="1">
        <v>52</v>
      </c>
      <c r="C66" s="9" t="s">
        <v>53</v>
      </c>
      <c r="D66" s="9" t="s">
        <v>133</v>
      </c>
      <c r="E66" s="1" t="s">
        <v>0</v>
      </c>
      <c r="F66" s="67" t="s">
        <v>363</v>
      </c>
      <c r="G66" s="67" t="s">
        <v>30</v>
      </c>
      <c r="H66" s="1" t="s">
        <v>404</v>
      </c>
      <c r="I66" s="1">
        <v>4.84</v>
      </c>
      <c r="J66" s="1">
        <v>4.84</v>
      </c>
      <c r="K66" s="1">
        <v>4.49</v>
      </c>
      <c r="L66" s="1">
        <v>17697</v>
      </c>
      <c r="M66" s="2">
        <f t="shared" si="17"/>
        <v>85653.48</v>
      </c>
      <c r="N66" s="2">
        <f t="shared" si="18"/>
        <v>79459.53</v>
      </c>
      <c r="O66" s="67">
        <v>290</v>
      </c>
      <c r="P66" s="67">
        <v>0</v>
      </c>
      <c r="Q66" s="5">
        <f t="shared" si="29"/>
        <v>290</v>
      </c>
      <c r="R66" s="3">
        <f t="shared" si="19"/>
        <v>0.40277777777777779</v>
      </c>
      <c r="S66" s="3">
        <f t="shared" si="31"/>
        <v>0</v>
      </c>
      <c r="T66" s="3">
        <f t="shared" si="32"/>
        <v>0.40277777777777779</v>
      </c>
      <c r="U66" s="2">
        <f t="shared" si="22"/>
        <v>34499.318333333336</v>
      </c>
      <c r="V66" s="2">
        <f t="shared" si="23"/>
        <v>0</v>
      </c>
      <c r="W66" s="2">
        <f t="shared" si="24"/>
        <v>34499.318333333336</v>
      </c>
      <c r="X66" s="4"/>
      <c r="Y66" s="1"/>
      <c r="Z66" s="2"/>
      <c r="AA66" s="1"/>
      <c r="AB66" s="1"/>
      <c r="AC66" s="2"/>
      <c r="AD66" s="1"/>
      <c r="AE66" s="1"/>
      <c r="AF66" s="2"/>
      <c r="AG66" s="4">
        <f t="shared" si="33"/>
        <v>0</v>
      </c>
      <c r="AH66" s="4">
        <f t="shared" si="26"/>
        <v>34499.318333333336</v>
      </c>
      <c r="AI66" s="4">
        <f>W66*10%</f>
        <v>3449.931833333334</v>
      </c>
      <c r="AJ66" s="2">
        <f t="shared" si="34"/>
        <v>37949.250166666672</v>
      </c>
    </row>
    <row r="67" spans="2:37" s="49" customFormat="1" ht="31.5" x14ac:dyDescent="0.2">
      <c r="B67" s="77">
        <v>53</v>
      </c>
      <c r="C67" s="9" t="s">
        <v>248</v>
      </c>
      <c r="D67" s="9" t="s">
        <v>134</v>
      </c>
      <c r="E67" s="1" t="s">
        <v>0</v>
      </c>
      <c r="F67" s="67" t="s">
        <v>284</v>
      </c>
      <c r="G67" s="67"/>
      <c r="H67" s="1" t="s">
        <v>77</v>
      </c>
      <c r="I67" s="1">
        <v>4.66</v>
      </c>
      <c r="J67" s="1">
        <v>4.75</v>
      </c>
      <c r="K67" s="1"/>
      <c r="L67" s="1">
        <v>17697</v>
      </c>
      <c r="M67" s="2">
        <f t="shared" si="17"/>
        <v>84060.75</v>
      </c>
      <c r="N67" s="2">
        <f t="shared" si="18"/>
        <v>0</v>
      </c>
      <c r="O67" s="67">
        <v>482</v>
      </c>
      <c r="P67" s="67"/>
      <c r="Q67" s="5">
        <f t="shared" si="29"/>
        <v>482</v>
      </c>
      <c r="R67" s="3">
        <f t="shared" si="19"/>
        <v>0.6694444444444444</v>
      </c>
      <c r="S67" s="3">
        <f t="shared" si="31"/>
        <v>0</v>
      </c>
      <c r="T67" s="3">
        <f t="shared" si="32"/>
        <v>0.6694444444444444</v>
      </c>
      <c r="U67" s="2">
        <f t="shared" si="22"/>
        <v>56274.002083333333</v>
      </c>
      <c r="V67" s="2">
        <f t="shared" si="23"/>
        <v>0</v>
      </c>
      <c r="W67" s="2">
        <f t="shared" si="24"/>
        <v>56274.002083333333</v>
      </c>
      <c r="X67" s="4">
        <v>482</v>
      </c>
      <c r="Y67" s="1">
        <v>50</v>
      </c>
      <c r="Z67" s="2">
        <f>17697*Y67%/720*X67</f>
        <v>5923.5791666666664</v>
      </c>
      <c r="AA67" s="1"/>
      <c r="AB67" s="1"/>
      <c r="AC67" s="1"/>
      <c r="AD67" s="1"/>
      <c r="AE67" s="1"/>
      <c r="AF67" s="2"/>
      <c r="AG67" s="4">
        <f t="shared" si="33"/>
        <v>5923.5791666666664</v>
      </c>
      <c r="AH67" s="4">
        <f t="shared" si="26"/>
        <v>62197.581250000003</v>
      </c>
      <c r="AI67" s="4"/>
      <c r="AJ67" s="2">
        <f t="shared" si="34"/>
        <v>62197.581250000003</v>
      </c>
    </row>
    <row r="68" spans="2:37" s="49" customFormat="1" ht="24.75" customHeight="1" x14ac:dyDescent="0.2">
      <c r="B68" s="1">
        <v>54</v>
      </c>
      <c r="C68" s="9" t="s">
        <v>37</v>
      </c>
      <c r="D68" s="9" t="s">
        <v>354</v>
      </c>
      <c r="E68" s="1" t="s">
        <v>0</v>
      </c>
      <c r="F68" s="67" t="s">
        <v>260</v>
      </c>
      <c r="G68" s="67"/>
      <c r="H68" s="1" t="s">
        <v>77</v>
      </c>
      <c r="I68" s="1">
        <v>5.31</v>
      </c>
      <c r="J68" s="1">
        <v>5.31</v>
      </c>
      <c r="K68" s="1"/>
      <c r="L68" s="1">
        <v>17697</v>
      </c>
      <c r="M68" s="2">
        <f t="shared" si="17"/>
        <v>93971.069999999992</v>
      </c>
      <c r="N68" s="2">
        <f t="shared" si="18"/>
        <v>0</v>
      </c>
      <c r="O68" s="67">
        <v>479</v>
      </c>
      <c r="P68" s="67"/>
      <c r="Q68" s="5">
        <f t="shared" si="29"/>
        <v>479</v>
      </c>
      <c r="R68" s="3">
        <f t="shared" si="19"/>
        <v>0.66527777777777775</v>
      </c>
      <c r="S68" s="3">
        <f t="shared" si="31"/>
        <v>0</v>
      </c>
      <c r="T68" s="3">
        <f t="shared" si="32"/>
        <v>0.66527777777777775</v>
      </c>
      <c r="U68" s="2">
        <f t="shared" si="22"/>
        <v>62516.864624999987</v>
      </c>
      <c r="V68" s="2">
        <f t="shared" si="23"/>
        <v>0</v>
      </c>
      <c r="W68" s="2">
        <f t="shared" si="24"/>
        <v>62516.864624999987</v>
      </c>
      <c r="X68" s="4"/>
      <c r="Y68" s="1"/>
      <c r="Z68" s="2"/>
      <c r="AA68" s="1"/>
      <c r="AB68" s="1"/>
      <c r="AC68" s="1"/>
      <c r="AD68" s="1"/>
      <c r="AE68" s="1"/>
      <c r="AF68" s="2"/>
      <c r="AG68" s="4">
        <f t="shared" si="33"/>
        <v>0</v>
      </c>
      <c r="AH68" s="4">
        <f t="shared" si="26"/>
        <v>62516.864624999987</v>
      </c>
      <c r="AI68" s="4">
        <f t="shared" ref="AI68:AI79" si="35">W68*10%</f>
        <v>6251.6864624999989</v>
      </c>
      <c r="AJ68" s="2">
        <f t="shared" si="34"/>
        <v>68768.551087499989</v>
      </c>
    </row>
    <row r="69" spans="2:37" s="49" customFormat="1" ht="31.5" x14ac:dyDescent="0.2">
      <c r="B69" s="77">
        <v>55</v>
      </c>
      <c r="C69" s="9" t="s">
        <v>37</v>
      </c>
      <c r="D69" s="9" t="s">
        <v>135</v>
      </c>
      <c r="E69" s="1" t="s">
        <v>0</v>
      </c>
      <c r="F69" s="67" t="s">
        <v>286</v>
      </c>
      <c r="G69" s="67" t="s">
        <v>84</v>
      </c>
      <c r="H69" s="1" t="s">
        <v>405</v>
      </c>
      <c r="I69" s="1">
        <v>4.93</v>
      </c>
      <c r="J69" s="1">
        <v>5.03</v>
      </c>
      <c r="K69" s="1">
        <v>4.3</v>
      </c>
      <c r="L69" s="1">
        <v>17697</v>
      </c>
      <c r="M69" s="2">
        <f t="shared" si="17"/>
        <v>89015.91</v>
      </c>
      <c r="N69" s="2">
        <f t="shared" si="18"/>
        <v>76097.099999999991</v>
      </c>
      <c r="O69" s="67">
        <v>633</v>
      </c>
      <c r="P69" s="67">
        <v>341</v>
      </c>
      <c r="Q69" s="5">
        <f t="shared" si="29"/>
        <v>974</v>
      </c>
      <c r="R69" s="3">
        <f t="shared" si="19"/>
        <v>0.87916666666666665</v>
      </c>
      <c r="S69" s="3">
        <f t="shared" si="31"/>
        <v>0.35520833333333335</v>
      </c>
      <c r="T69" s="3">
        <f t="shared" si="32"/>
        <v>1.234375</v>
      </c>
      <c r="U69" s="2">
        <f t="shared" si="22"/>
        <v>78259.820875000005</v>
      </c>
      <c r="V69" s="2">
        <f t="shared" si="23"/>
        <v>27030.324062499996</v>
      </c>
      <c r="W69" s="2">
        <f t="shared" si="24"/>
        <v>105290.14493750001</v>
      </c>
      <c r="X69" s="4"/>
      <c r="Y69" s="1"/>
      <c r="Z69" s="2"/>
      <c r="AA69" s="1"/>
      <c r="AB69" s="1"/>
      <c r="AC69" s="1"/>
      <c r="AD69" s="1"/>
      <c r="AE69" s="1"/>
      <c r="AF69" s="2"/>
      <c r="AG69" s="4">
        <f t="shared" si="33"/>
        <v>0</v>
      </c>
      <c r="AH69" s="4">
        <f t="shared" si="26"/>
        <v>105290.14493750001</v>
      </c>
      <c r="AI69" s="4">
        <f t="shared" si="35"/>
        <v>10529.014493750001</v>
      </c>
      <c r="AJ69" s="2">
        <f t="shared" si="34"/>
        <v>115819.15943125001</v>
      </c>
    </row>
    <row r="70" spans="2:37" s="49" customFormat="1" ht="31.5" x14ac:dyDescent="0.2">
      <c r="B70" s="1">
        <v>56</v>
      </c>
      <c r="C70" s="9" t="s">
        <v>44</v>
      </c>
      <c r="D70" s="9" t="s">
        <v>136</v>
      </c>
      <c r="E70" s="1" t="s">
        <v>0</v>
      </c>
      <c r="F70" s="67" t="s">
        <v>268</v>
      </c>
      <c r="G70" s="67"/>
      <c r="H70" s="1" t="s">
        <v>77</v>
      </c>
      <c r="I70" s="1">
        <v>5.31</v>
      </c>
      <c r="J70" s="1">
        <v>5.31</v>
      </c>
      <c r="K70" s="1"/>
      <c r="L70" s="1">
        <v>17697</v>
      </c>
      <c r="M70" s="2">
        <f t="shared" si="17"/>
        <v>93971.069999999992</v>
      </c>
      <c r="N70" s="2">
        <f t="shared" si="18"/>
        <v>0</v>
      </c>
      <c r="O70" s="67">
        <v>1309</v>
      </c>
      <c r="P70" s="67"/>
      <c r="Q70" s="5">
        <f t="shared" si="29"/>
        <v>1309</v>
      </c>
      <c r="R70" s="3">
        <f t="shared" si="19"/>
        <v>1.8180555555555555</v>
      </c>
      <c r="S70" s="3">
        <f t="shared" si="31"/>
        <v>0</v>
      </c>
      <c r="T70" s="3">
        <f t="shared" si="32"/>
        <v>1.8180555555555555</v>
      </c>
      <c r="U70" s="2">
        <f t="shared" si="22"/>
        <v>170844.62587499997</v>
      </c>
      <c r="V70" s="2">
        <f t="shared" si="23"/>
        <v>0</v>
      </c>
      <c r="W70" s="2">
        <f t="shared" si="24"/>
        <v>170844.62587499997</v>
      </c>
      <c r="X70" s="4"/>
      <c r="Y70" s="1"/>
      <c r="Z70" s="2"/>
      <c r="AA70" s="1"/>
      <c r="AB70" s="1"/>
      <c r="AC70" s="1"/>
      <c r="AD70" s="1"/>
      <c r="AE70" s="1"/>
      <c r="AF70" s="2"/>
      <c r="AG70" s="4">
        <f t="shared" si="33"/>
        <v>0</v>
      </c>
      <c r="AH70" s="4">
        <f t="shared" si="26"/>
        <v>170844.62587499997</v>
      </c>
      <c r="AI70" s="4">
        <f t="shared" si="35"/>
        <v>17084.462587499998</v>
      </c>
      <c r="AJ70" s="2">
        <f t="shared" si="34"/>
        <v>187929.08846249996</v>
      </c>
    </row>
    <row r="71" spans="2:37" s="49" customFormat="1" ht="47.25" x14ac:dyDescent="0.2">
      <c r="B71" s="77">
        <v>57</v>
      </c>
      <c r="C71" s="9" t="s">
        <v>56</v>
      </c>
      <c r="D71" s="9" t="s">
        <v>229</v>
      </c>
      <c r="E71" s="1" t="s">
        <v>0</v>
      </c>
      <c r="F71" s="67" t="s">
        <v>411</v>
      </c>
      <c r="G71" s="67"/>
      <c r="H71" s="1" t="s">
        <v>77</v>
      </c>
      <c r="I71" s="1">
        <v>5.31</v>
      </c>
      <c r="J71" s="1">
        <v>5.31</v>
      </c>
      <c r="K71" s="1"/>
      <c r="L71" s="1">
        <v>17697</v>
      </c>
      <c r="M71" s="2">
        <f t="shared" si="17"/>
        <v>93971.069999999992</v>
      </c>
      <c r="N71" s="2">
        <f t="shared" si="18"/>
        <v>0</v>
      </c>
      <c r="O71" s="67">
        <v>837</v>
      </c>
      <c r="P71" s="67"/>
      <c r="Q71" s="5">
        <f t="shared" si="29"/>
        <v>837</v>
      </c>
      <c r="R71" s="3">
        <f t="shared" si="19"/>
        <v>1.1625000000000001</v>
      </c>
      <c r="S71" s="3">
        <f t="shared" si="31"/>
        <v>0</v>
      </c>
      <c r="T71" s="3">
        <f t="shared" si="32"/>
        <v>1.1625000000000001</v>
      </c>
      <c r="U71" s="2">
        <f t="shared" si="22"/>
        <v>109241.36887499999</v>
      </c>
      <c r="V71" s="2">
        <f t="shared" si="23"/>
        <v>0</v>
      </c>
      <c r="W71" s="2">
        <f t="shared" si="24"/>
        <v>109241.36887499999</v>
      </c>
      <c r="X71" s="4"/>
      <c r="Y71" s="1"/>
      <c r="Z71" s="2"/>
      <c r="AA71" s="1"/>
      <c r="AB71" s="1"/>
      <c r="AC71" s="1"/>
      <c r="AD71" s="1"/>
      <c r="AE71" s="1"/>
      <c r="AF71" s="2"/>
      <c r="AG71" s="4">
        <f t="shared" si="33"/>
        <v>0</v>
      </c>
      <c r="AH71" s="4">
        <f t="shared" si="26"/>
        <v>109241.36887499999</v>
      </c>
      <c r="AI71" s="4">
        <f t="shared" si="35"/>
        <v>10924.136887499999</v>
      </c>
      <c r="AJ71" s="2">
        <f t="shared" si="34"/>
        <v>120165.50576249999</v>
      </c>
    </row>
    <row r="72" spans="2:37" s="49" customFormat="1" ht="31.5" x14ac:dyDescent="0.2">
      <c r="B72" s="1">
        <v>58</v>
      </c>
      <c r="C72" s="9" t="s">
        <v>58</v>
      </c>
      <c r="D72" s="9" t="s">
        <v>230</v>
      </c>
      <c r="E72" s="1" t="s">
        <v>0</v>
      </c>
      <c r="F72" s="67" t="s">
        <v>287</v>
      </c>
      <c r="G72" s="67"/>
      <c r="H72" s="1" t="s">
        <v>77</v>
      </c>
      <c r="I72" s="1">
        <v>5.21</v>
      </c>
      <c r="J72" s="1">
        <v>5.21</v>
      </c>
      <c r="K72" s="1"/>
      <c r="L72" s="1">
        <v>17697</v>
      </c>
      <c r="M72" s="2">
        <f t="shared" si="17"/>
        <v>92201.37</v>
      </c>
      <c r="N72" s="2">
        <f t="shared" si="18"/>
        <v>0</v>
      </c>
      <c r="O72" s="67">
        <v>1319</v>
      </c>
      <c r="P72" s="67"/>
      <c r="Q72" s="5">
        <f t="shared" si="29"/>
        <v>1319</v>
      </c>
      <c r="R72" s="3">
        <f t="shared" si="19"/>
        <v>1.8319444444444444</v>
      </c>
      <c r="S72" s="3">
        <f t="shared" si="31"/>
        <v>0</v>
      </c>
      <c r="T72" s="3">
        <f t="shared" si="32"/>
        <v>1.8319444444444444</v>
      </c>
      <c r="U72" s="2">
        <f t="shared" si="22"/>
        <v>168907.78754166665</v>
      </c>
      <c r="V72" s="2">
        <f t="shared" si="23"/>
        <v>0</v>
      </c>
      <c r="W72" s="2">
        <f t="shared" si="24"/>
        <v>168907.78754166665</v>
      </c>
      <c r="X72" s="4"/>
      <c r="Y72" s="1"/>
      <c r="Z72" s="2"/>
      <c r="AA72" s="1"/>
      <c r="AB72" s="1">
        <v>50</v>
      </c>
      <c r="AC72" s="2">
        <f>17697*AB72/100</f>
        <v>8848.5</v>
      </c>
      <c r="AD72" s="1"/>
      <c r="AE72" s="1"/>
      <c r="AF72" s="2"/>
      <c r="AG72" s="4">
        <f t="shared" si="33"/>
        <v>8848.5</v>
      </c>
      <c r="AH72" s="4">
        <f t="shared" si="26"/>
        <v>177756.28754166665</v>
      </c>
      <c r="AI72" s="4">
        <f t="shared" si="35"/>
        <v>16890.778754166666</v>
      </c>
      <c r="AJ72" s="2">
        <f t="shared" si="34"/>
        <v>194647.06629583333</v>
      </c>
    </row>
    <row r="73" spans="2:37" s="49" customFormat="1" ht="31.5" x14ac:dyDescent="0.2">
      <c r="B73" s="77">
        <v>59</v>
      </c>
      <c r="C73" s="9" t="s">
        <v>59</v>
      </c>
      <c r="D73" s="9" t="s">
        <v>137</v>
      </c>
      <c r="E73" s="1" t="s">
        <v>0</v>
      </c>
      <c r="F73" s="67" t="s">
        <v>412</v>
      </c>
      <c r="G73" s="67"/>
      <c r="H73" s="1" t="s">
        <v>77</v>
      </c>
      <c r="I73" s="1">
        <v>5.31</v>
      </c>
      <c r="J73" s="1">
        <v>5.31</v>
      </c>
      <c r="K73" s="1"/>
      <c r="L73" s="1">
        <v>17697</v>
      </c>
      <c r="M73" s="2">
        <f t="shared" si="17"/>
        <v>93971.069999999992</v>
      </c>
      <c r="N73" s="2">
        <f t="shared" si="18"/>
        <v>0</v>
      </c>
      <c r="O73" s="67">
        <v>1252</v>
      </c>
      <c r="P73" s="67"/>
      <c r="Q73" s="5">
        <f t="shared" si="29"/>
        <v>1252</v>
      </c>
      <c r="R73" s="3">
        <f t="shared" si="19"/>
        <v>1.7388888888888889</v>
      </c>
      <c r="S73" s="3">
        <f t="shared" si="31"/>
        <v>0</v>
      </c>
      <c r="T73" s="3">
        <f t="shared" si="32"/>
        <v>1.7388888888888889</v>
      </c>
      <c r="U73" s="2">
        <f t="shared" si="22"/>
        <v>163405.24949999998</v>
      </c>
      <c r="V73" s="2">
        <f t="shared" si="23"/>
        <v>0</v>
      </c>
      <c r="W73" s="2">
        <f t="shared" si="24"/>
        <v>163405.24949999998</v>
      </c>
      <c r="X73" s="4"/>
      <c r="Y73" s="1"/>
      <c r="Z73" s="2"/>
      <c r="AA73" s="1"/>
      <c r="AB73" s="1">
        <v>0</v>
      </c>
      <c r="AC73" s="2">
        <v>0</v>
      </c>
      <c r="AD73" s="1"/>
      <c r="AE73" s="1"/>
      <c r="AF73" s="2"/>
      <c r="AG73" s="4">
        <f t="shared" si="33"/>
        <v>0</v>
      </c>
      <c r="AH73" s="4">
        <f t="shared" si="26"/>
        <v>163405.24949999998</v>
      </c>
      <c r="AI73" s="4">
        <f t="shared" si="35"/>
        <v>16340.524949999999</v>
      </c>
      <c r="AJ73" s="2">
        <f t="shared" si="34"/>
        <v>179745.77444999997</v>
      </c>
    </row>
    <row r="74" spans="2:37" s="49" customFormat="1" ht="25.5" customHeight="1" x14ac:dyDescent="0.2">
      <c r="B74" s="1">
        <v>60</v>
      </c>
      <c r="C74" s="9" t="s">
        <v>55</v>
      </c>
      <c r="D74" s="9" t="s">
        <v>138</v>
      </c>
      <c r="E74" s="1" t="s">
        <v>0</v>
      </c>
      <c r="F74" s="67" t="s">
        <v>364</v>
      </c>
      <c r="G74" s="67"/>
      <c r="H74" s="1" t="s">
        <v>89</v>
      </c>
      <c r="I74" s="1">
        <v>5.31</v>
      </c>
      <c r="J74" s="1"/>
      <c r="K74" s="1"/>
      <c r="L74" s="1">
        <v>17697</v>
      </c>
      <c r="M74" s="2">
        <f t="shared" si="17"/>
        <v>0</v>
      </c>
      <c r="N74" s="2">
        <f t="shared" si="18"/>
        <v>0</v>
      </c>
      <c r="O74" s="67">
        <v>0</v>
      </c>
      <c r="P74" s="67">
        <v>0</v>
      </c>
      <c r="Q74" s="5">
        <f t="shared" si="29"/>
        <v>0</v>
      </c>
      <c r="R74" s="3">
        <f t="shared" si="19"/>
        <v>0</v>
      </c>
      <c r="S74" s="3">
        <f t="shared" si="31"/>
        <v>0</v>
      </c>
      <c r="T74" s="3">
        <f t="shared" si="32"/>
        <v>0</v>
      </c>
      <c r="U74" s="2">
        <f t="shared" si="22"/>
        <v>0</v>
      </c>
      <c r="V74" s="2">
        <f t="shared" si="23"/>
        <v>0</v>
      </c>
      <c r="W74" s="2">
        <f t="shared" si="24"/>
        <v>0</v>
      </c>
      <c r="X74" s="4"/>
      <c r="Y74" s="1"/>
      <c r="Z74" s="2"/>
      <c r="AA74" s="1"/>
      <c r="AB74" s="1">
        <v>50</v>
      </c>
      <c r="AC74" s="2">
        <f>(17697*50%)</f>
        <v>8848.5</v>
      </c>
      <c r="AD74" s="1"/>
      <c r="AE74" s="1"/>
      <c r="AF74" s="2"/>
      <c r="AG74" s="4">
        <f t="shared" si="33"/>
        <v>8848.5</v>
      </c>
      <c r="AH74" s="4">
        <f t="shared" si="26"/>
        <v>8848.5</v>
      </c>
      <c r="AI74" s="4">
        <f t="shared" si="35"/>
        <v>0</v>
      </c>
      <c r="AJ74" s="2">
        <f t="shared" si="34"/>
        <v>8848.5</v>
      </c>
    </row>
    <row r="75" spans="2:37" s="49" customFormat="1" ht="31.5" x14ac:dyDescent="0.2">
      <c r="B75" s="77">
        <v>61</v>
      </c>
      <c r="C75" s="9" t="s">
        <v>38</v>
      </c>
      <c r="D75" s="9" t="s">
        <v>202</v>
      </c>
      <c r="E75" s="1" t="s">
        <v>0</v>
      </c>
      <c r="F75" s="67" t="s">
        <v>281</v>
      </c>
      <c r="G75" s="67"/>
      <c r="H75" s="1" t="s">
        <v>77</v>
      </c>
      <c r="I75" s="1">
        <v>5.31</v>
      </c>
      <c r="J75" s="1">
        <v>5.31</v>
      </c>
      <c r="K75" s="1"/>
      <c r="L75" s="1">
        <v>17697</v>
      </c>
      <c r="M75" s="2">
        <f t="shared" si="17"/>
        <v>93971.069999999992</v>
      </c>
      <c r="N75" s="2">
        <f t="shared" si="18"/>
        <v>0</v>
      </c>
      <c r="O75" s="67">
        <v>527</v>
      </c>
      <c r="P75" s="67"/>
      <c r="Q75" s="5">
        <f t="shared" si="29"/>
        <v>527</v>
      </c>
      <c r="R75" s="3">
        <f t="shared" si="19"/>
        <v>0.7319444444444444</v>
      </c>
      <c r="S75" s="3">
        <f t="shared" si="31"/>
        <v>0</v>
      </c>
      <c r="T75" s="3">
        <f t="shared" si="32"/>
        <v>0.7319444444444444</v>
      </c>
      <c r="U75" s="2">
        <f t="shared" si="22"/>
        <v>68781.602624999985</v>
      </c>
      <c r="V75" s="2">
        <f t="shared" si="23"/>
        <v>0</v>
      </c>
      <c r="W75" s="2">
        <f t="shared" si="24"/>
        <v>68781.602624999985</v>
      </c>
      <c r="X75" s="4"/>
      <c r="Y75" s="1"/>
      <c r="Z75" s="2"/>
      <c r="AA75" s="1"/>
      <c r="AB75" s="1"/>
      <c r="AC75" s="1"/>
      <c r="AD75" s="1"/>
      <c r="AE75" s="1"/>
      <c r="AF75" s="2"/>
      <c r="AG75" s="4">
        <f t="shared" si="33"/>
        <v>0</v>
      </c>
      <c r="AH75" s="4">
        <f t="shared" si="26"/>
        <v>68781.602624999985</v>
      </c>
      <c r="AI75" s="4">
        <f t="shared" si="35"/>
        <v>6878.1602624999987</v>
      </c>
      <c r="AJ75" s="2">
        <f t="shared" si="34"/>
        <v>75659.762887499979</v>
      </c>
    </row>
    <row r="76" spans="2:37" s="49" customFormat="1" ht="31.5" x14ac:dyDescent="0.2">
      <c r="B76" s="1">
        <v>62</v>
      </c>
      <c r="C76" s="9" t="s">
        <v>60</v>
      </c>
      <c r="D76" s="9" t="s">
        <v>139</v>
      </c>
      <c r="E76" s="1" t="s">
        <v>0</v>
      </c>
      <c r="F76" s="67" t="s">
        <v>310</v>
      </c>
      <c r="G76" s="67"/>
      <c r="H76" s="1" t="s">
        <v>77</v>
      </c>
      <c r="I76" s="1">
        <v>5.12</v>
      </c>
      <c r="J76" s="1">
        <v>5.21</v>
      </c>
      <c r="K76" s="1"/>
      <c r="L76" s="1">
        <v>17697</v>
      </c>
      <c r="M76" s="2">
        <f t="shared" si="17"/>
        <v>92201.37</v>
      </c>
      <c r="N76" s="2">
        <f t="shared" si="18"/>
        <v>0</v>
      </c>
      <c r="O76" s="67">
        <v>982</v>
      </c>
      <c r="P76" s="67"/>
      <c r="Q76" s="5">
        <f t="shared" si="29"/>
        <v>982</v>
      </c>
      <c r="R76" s="3">
        <f t="shared" si="19"/>
        <v>1.3638888888888889</v>
      </c>
      <c r="S76" s="3">
        <f t="shared" si="31"/>
        <v>0</v>
      </c>
      <c r="T76" s="3">
        <f t="shared" si="32"/>
        <v>1.3638888888888889</v>
      </c>
      <c r="U76" s="2">
        <f t="shared" si="22"/>
        <v>125752.42408333333</v>
      </c>
      <c r="V76" s="2">
        <f t="shared" si="23"/>
        <v>0</v>
      </c>
      <c r="W76" s="2">
        <f t="shared" si="24"/>
        <v>125752.42408333333</v>
      </c>
      <c r="X76" s="4"/>
      <c r="Y76" s="1"/>
      <c r="Z76" s="2"/>
      <c r="AA76" s="1"/>
      <c r="AB76" s="1"/>
      <c r="AC76" s="1"/>
      <c r="AD76" s="1"/>
      <c r="AE76" s="1"/>
      <c r="AF76" s="2"/>
      <c r="AG76" s="4">
        <f t="shared" si="33"/>
        <v>0</v>
      </c>
      <c r="AH76" s="4">
        <f t="shared" si="26"/>
        <v>125752.42408333333</v>
      </c>
      <c r="AI76" s="4">
        <f t="shared" si="35"/>
        <v>12575.242408333334</v>
      </c>
      <c r="AJ76" s="2">
        <f t="shared" si="34"/>
        <v>138327.66649166666</v>
      </c>
    </row>
    <row r="77" spans="2:37" s="51" customFormat="1" ht="63" x14ac:dyDescent="0.2">
      <c r="B77" s="77">
        <v>63</v>
      </c>
      <c r="C77" s="9" t="s">
        <v>37</v>
      </c>
      <c r="D77" s="9" t="s">
        <v>231</v>
      </c>
      <c r="E77" s="1" t="s">
        <v>0</v>
      </c>
      <c r="F77" s="49" t="s">
        <v>279</v>
      </c>
      <c r="G77" s="67" t="s">
        <v>30</v>
      </c>
      <c r="H77" s="1" t="s">
        <v>81</v>
      </c>
      <c r="I77" s="1">
        <v>5.12</v>
      </c>
      <c r="J77" s="1">
        <v>5.21</v>
      </c>
      <c r="K77" s="1">
        <v>4.6900000000000004</v>
      </c>
      <c r="L77" s="1">
        <v>17697</v>
      </c>
      <c r="M77" s="2">
        <f t="shared" si="17"/>
        <v>92201.37</v>
      </c>
      <c r="N77" s="2">
        <f t="shared" si="18"/>
        <v>82998.930000000008</v>
      </c>
      <c r="O77" s="67">
        <v>1001</v>
      </c>
      <c r="P77" s="67">
        <v>412</v>
      </c>
      <c r="Q77" s="5">
        <f t="shared" si="29"/>
        <v>1413</v>
      </c>
      <c r="R77" s="3">
        <f t="shared" si="19"/>
        <v>1.3902777777777777</v>
      </c>
      <c r="S77" s="3">
        <f t="shared" si="31"/>
        <v>0.42916666666666664</v>
      </c>
      <c r="T77" s="3">
        <f t="shared" si="32"/>
        <v>1.8194444444444444</v>
      </c>
      <c r="U77" s="2">
        <f t="shared" si="22"/>
        <v>128185.51579166666</v>
      </c>
      <c r="V77" s="2">
        <f t="shared" si="23"/>
        <v>35620.374125000002</v>
      </c>
      <c r="W77" s="2">
        <f t="shared" si="24"/>
        <v>163805.88991666667</v>
      </c>
      <c r="X77" s="4"/>
      <c r="Y77" s="1"/>
      <c r="Z77" s="2"/>
      <c r="AA77" s="1"/>
      <c r="AB77" s="1"/>
      <c r="AC77" s="1"/>
      <c r="AD77" s="1"/>
      <c r="AE77" s="1"/>
      <c r="AF77" s="2"/>
      <c r="AG77" s="4">
        <f t="shared" si="33"/>
        <v>0</v>
      </c>
      <c r="AH77" s="4">
        <f t="shared" ref="AH77:AH108" si="36">AG77+W77</f>
        <v>163805.88991666667</v>
      </c>
      <c r="AI77" s="4">
        <f t="shared" si="35"/>
        <v>16380.588991666667</v>
      </c>
      <c r="AJ77" s="2">
        <f t="shared" si="34"/>
        <v>180186.47890833335</v>
      </c>
      <c r="AK77" s="49"/>
    </row>
    <row r="78" spans="2:37" s="49" customFormat="1" ht="31.5" x14ac:dyDescent="0.2">
      <c r="B78" s="1">
        <v>64</v>
      </c>
      <c r="C78" s="9" t="s">
        <v>28</v>
      </c>
      <c r="D78" s="9" t="s">
        <v>232</v>
      </c>
      <c r="E78" s="1" t="s">
        <v>71</v>
      </c>
      <c r="F78" s="67" t="s">
        <v>267</v>
      </c>
      <c r="G78" s="67" t="s">
        <v>110</v>
      </c>
      <c r="H78" s="1" t="s">
        <v>79</v>
      </c>
      <c r="I78" s="1"/>
      <c r="J78" s="1"/>
      <c r="K78" s="1">
        <v>3.45</v>
      </c>
      <c r="L78" s="1">
        <v>17697</v>
      </c>
      <c r="M78" s="2">
        <f t="shared" si="17"/>
        <v>0</v>
      </c>
      <c r="N78" s="2">
        <f t="shared" si="18"/>
        <v>61054.65</v>
      </c>
      <c r="O78" s="67"/>
      <c r="P78" s="67">
        <v>1786</v>
      </c>
      <c r="Q78" s="5">
        <f t="shared" si="29"/>
        <v>1786</v>
      </c>
      <c r="R78" s="3">
        <f t="shared" si="19"/>
        <v>0</v>
      </c>
      <c r="S78" s="3">
        <f t="shared" si="31"/>
        <v>1.8604166666666666</v>
      </c>
      <c r="T78" s="3">
        <f t="shared" si="32"/>
        <v>1.8604166666666666</v>
      </c>
      <c r="U78" s="2">
        <f t="shared" si="22"/>
        <v>0</v>
      </c>
      <c r="V78" s="2">
        <f t="shared" si="23"/>
        <v>113587.0884375</v>
      </c>
      <c r="W78" s="2">
        <f t="shared" si="24"/>
        <v>113587.0884375</v>
      </c>
      <c r="X78" s="4"/>
      <c r="Y78" s="1"/>
      <c r="Z78" s="2"/>
      <c r="AA78" s="1"/>
      <c r="AB78" s="1"/>
      <c r="AC78" s="2"/>
      <c r="AD78" s="1"/>
      <c r="AE78" s="1"/>
      <c r="AF78" s="2"/>
      <c r="AG78" s="4">
        <f t="shared" si="33"/>
        <v>0</v>
      </c>
      <c r="AH78" s="4">
        <f t="shared" si="36"/>
        <v>113587.0884375</v>
      </c>
      <c r="AI78" s="4">
        <f t="shared" si="35"/>
        <v>11358.708843750001</v>
      </c>
      <c r="AJ78" s="2">
        <f t="shared" si="34"/>
        <v>124945.79728125001</v>
      </c>
    </row>
    <row r="79" spans="2:37" s="51" customFormat="1" ht="47.25" x14ac:dyDescent="0.2">
      <c r="B79" s="77">
        <v>65</v>
      </c>
      <c r="C79" s="9" t="s">
        <v>233</v>
      </c>
      <c r="D79" s="9" t="s">
        <v>203</v>
      </c>
      <c r="E79" s="1" t="s">
        <v>0</v>
      </c>
      <c r="F79" s="67" t="s">
        <v>365</v>
      </c>
      <c r="G79" s="67" t="s">
        <v>30</v>
      </c>
      <c r="H79" s="1" t="s">
        <v>81</v>
      </c>
      <c r="I79" s="1">
        <v>5.31</v>
      </c>
      <c r="J79" s="1">
        <v>5.31</v>
      </c>
      <c r="K79" s="1">
        <v>4.75</v>
      </c>
      <c r="L79" s="1">
        <v>17697</v>
      </c>
      <c r="M79" s="2">
        <f t="shared" si="17"/>
        <v>93971.069999999992</v>
      </c>
      <c r="N79" s="2">
        <f t="shared" si="18"/>
        <v>84060.75</v>
      </c>
      <c r="O79" s="67">
        <v>716</v>
      </c>
      <c r="P79" s="67">
        <v>511</v>
      </c>
      <c r="Q79" s="5">
        <f t="shared" si="29"/>
        <v>1227</v>
      </c>
      <c r="R79" s="3">
        <f t="shared" si="19"/>
        <v>0.99444444444444446</v>
      </c>
      <c r="S79" s="3">
        <f t="shared" si="31"/>
        <v>0.53229166666666672</v>
      </c>
      <c r="T79" s="3">
        <f t="shared" si="32"/>
        <v>1.5267361111111111</v>
      </c>
      <c r="U79" s="2">
        <f t="shared" si="22"/>
        <v>93449.008499999982</v>
      </c>
      <c r="V79" s="2">
        <f t="shared" si="23"/>
        <v>44744.836718750004</v>
      </c>
      <c r="W79" s="2">
        <f t="shared" si="24"/>
        <v>138193.84521874998</v>
      </c>
      <c r="X79" s="4"/>
      <c r="Y79" s="1"/>
      <c r="Z79" s="2"/>
      <c r="AA79" s="1"/>
      <c r="AB79" s="1"/>
      <c r="AC79" s="1"/>
      <c r="AD79" s="1"/>
      <c r="AE79" s="1"/>
      <c r="AF79" s="2"/>
      <c r="AG79" s="4">
        <f t="shared" si="33"/>
        <v>0</v>
      </c>
      <c r="AH79" s="4">
        <f t="shared" si="36"/>
        <v>138193.84521874998</v>
      </c>
      <c r="AI79" s="4">
        <f t="shared" si="35"/>
        <v>13819.384521874999</v>
      </c>
      <c r="AJ79" s="2">
        <f t="shared" si="34"/>
        <v>152013.22974062499</v>
      </c>
      <c r="AK79" s="49"/>
    </row>
    <row r="80" spans="2:37" s="49" customFormat="1" ht="47.25" x14ac:dyDescent="0.2">
      <c r="B80" s="1">
        <v>66</v>
      </c>
      <c r="C80" s="9" t="s">
        <v>234</v>
      </c>
      <c r="D80" s="9" t="s">
        <v>140</v>
      </c>
      <c r="E80" s="1" t="s">
        <v>0</v>
      </c>
      <c r="F80" s="67" t="s">
        <v>288</v>
      </c>
      <c r="G80" s="67" t="s">
        <v>30</v>
      </c>
      <c r="H80" s="1" t="s">
        <v>77</v>
      </c>
      <c r="I80" s="1"/>
      <c r="J80" s="1">
        <v>5.31</v>
      </c>
      <c r="K80" s="1"/>
      <c r="L80" s="1">
        <v>17697</v>
      </c>
      <c r="M80" s="2">
        <f t="shared" si="17"/>
        <v>93971.069999999992</v>
      </c>
      <c r="N80" s="2">
        <f t="shared" si="18"/>
        <v>0</v>
      </c>
      <c r="O80" s="67">
        <v>222</v>
      </c>
      <c r="P80" s="67"/>
      <c r="Q80" s="5">
        <f t="shared" si="29"/>
        <v>222</v>
      </c>
      <c r="R80" s="3">
        <f t="shared" si="19"/>
        <v>0.30833333333333335</v>
      </c>
      <c r="S80" s="3">
        <f t="shared" si="31"/>
        <v>0</v>
      </c>
      <c r="T80" s="3">
        <f t="shared" si="32"/>
        <v>0.30833333333333335</v>
      </c>
      <c r="U80" s="2">
        <f t="shared" si="22"/>
        <v>28974.413249999994</v>
      </c>
      <c r="V80" s="2">
        <f t="shared" si="23"/>
        <v>0</v>
      </c>
      <c r="W80" s="2">
        <f t="shared" si="24"/>
        <v>28974.413249999994</v>
      </c>
      <c r="X80" s="4">
        <v>222</v>
      </c>
      <c r="Y80" s="1">
        <v>50</v>
      </c>
      <c r="Z80" s="2">
        <f>17697*Y80%/720*X80</f>
        <v>2728.2874999999999</v>
      </c>
      <c r="AA80" s="1"/>
      <c r="AB80" s="1"/>
      <c r="AC80" s="1"/>
      <c r="AD80" s="1"/>
      <c r="AE80" s="1"/>
      <c r="AF80" s="2"/>
      <c r="AG80" s="4">
        <f t="shared" si="33"/>
        <v>2728.2874999999999</v>
      </c>
      <c r="AH80" s="4">
        <f t="shared" si="36"/>
        <v>31702.700749999993</v>
      </c>
      <c r="AI80" s="4"/>
      <c r="AJ80" s="2">
        <f t="shared" si="34"/>
        <v>31702.700749999993</v>
      </c>
    </row>
    <row r="81" spans="1:40" s="49" customFormat="1" ht="24.75" customHeight="1" x14ac:dyDescent="0.2">
      <c r="B81" s="77">
        <v>67</v>
      </c>
      <c r="C81" s="9" t="s">
        <v>326</v>
      </c>
      <c r="D81" s="9" t="s">
        <v>327</v>
      </c>
      <c r="E81" s="1" t="s">
        <v>0</v>
      </c>
      <c r="F81" s="67" t="s">
        <v>289</v>
      </c>
      <c r="G81" s="67" t="s">
        <v>30</v>
      </c>
      <c r="H81" s="1" t="s">
        <v>399</v>
      </c>
      <c r="I81" s="1">
        <v>4.4000000000000004</v>
      </c>
      <c r="J81" s="1"/>
      <c r="K81" s="1">
        <v>4.62</v>
      </c>
      <c r="L81" s="1">
        <v>17697</v>
      </c>
      <c r="M81" s="2">
        <f t="shared" ref="M81:M103" si="37">J81*L81</f>
        <v>0</v>
      </c>
      <c r="N81" s="2">
        <f t="shared" ref="N81:N103" si="38">K81*L81</f>
        <v>81760.14</v>
      </c>
      <c r="O81" s="67"/>
      <c r="P81" s="67">
        <v>924</v>
      </c>
      <c r="Q81" s="5">
        <f t="shared" ref="Q81:Q103" si="39">P81+O81</f>
        <v>924</v>
      </c>
      <c r="R81" s="3">
        <f t="shared" ref="R81:R103" si="40">O81/720</f>
        <v>0</v>
      </c>
      <c r="S81" s="3">
        <f t="shared" ref="S81:S103" si="41">P81/960</f>
        <v>0.96250000000000002</v>
      </c>
      <c r="T81" s="3">
        <f t="shared" ref="T81:T103" si="42">R81+S81</f>
        <v>0.96250000000000002</v>
      </c>
      <c r="U81" s="2">
        <f t="shared" ref="U81:U103" si="43">M81/720*O81</f>
        <v>0</v>
      </c>
      <c r="V81" s="2">
        <f t="shared" ref="V81:V103" si="44">N81/960*P81</f>
        <v>78694.134750000012</v>
      </c>
      <c r="W81" s="2">
        <f t="shared" ref="W81:W103" si="45">U81+V81</f>
        <v>78694.134750000012</v>
      </c>
      <c r="X81" s="4"/>
      <c r="Y81" s="1"/>
      <c r="Z81" s="2"/>
      <c r="AA81" s="1"/>
      <c r="AB81" s="1"/>
      <c r="AC81" s="1"/>
      <c r="AD81" s="1"/>
      <c r="AE81" s="1"/>
      <c r="AF81" s="2"/>
      <c r="AG81" s="4">
        <f t="shared" si="33"/>
        <v>0</v>
      </c>
      <c r="AH81" s="4">
        <f t="shared" si="36"/>
        <v>78694.134750000012</v>
      </c>
      <c r="AI81" s="4">
        <f t="shared" ref="AI81:AI108" si="46">W81*10%</f>
        <v>7869.4134750000012</v>
      </c>
      <c r="AJ81" s="2">
        <f t="shared" ref="AJ81:AJ103" si="47">AH81+AI81</f>
        <v>86563.548225000006</v>
      </c>
    </row>
    <row r="82" spans="1:40" s="49" customFormat="1" ht="33" customHeight="1" x14ac:dyDescent="0.2">
      <c r="B82" s="1">
        <v>68</v>
      </c>
      <c r="C82" s="9" t="s">
        <v>328</v>
      </c>
      <c r="D82" s="9" t="s">
        <v>329</v>
      </c>
      <c r="E82" s="1" t="s">
        <v>0</v>
      </c>
      <c r="F82" s="67" t="s">
        <v>366</v>
      </c>
      <c r="G82" s="67"/>
      <c r="H82" s="1" t="s">
        <v>77</v>
      </c>
      <c r="I82" s="1">
        <v>5.12</v>
      </c>
      <c r="J82" s="1">
        <v>5.31</v>
      </c>
      <c r="K82" s="1"/>
      <c r="L82" s="1">
        <v>17697</v>
      </c>
      <c r="M82" s="2">
        <f t="shared" si="37"/>
        <v>93971.069999999992</v>
      </c>
      <c r="N82" s="2">
        <f t="shared" si="38"/>
        <v>0</v>
      </c>
      <c r="O82" s="67">
        <v>190</v>
      </c>
      <c r="P82" s="67"/>
      <c r="Q82" s="5">
        <f t="shared" si="39"/>
        <v>190</v>
      </c>
      <c r="R82" s="3">
        <f t="shared" si="40"/>
        <v>0.2638888888888889</v>
      </c>
      <c r="S82" s="3">
        <f t="shared" si="41"/>
        <v>0</v>
      </c>
      <c r="T82" s="3">
        <f t="shared" si="42"/>
        <v>0.2638888888888889</v>
      </c>
      <c r="U82" s="2">
        <f t="shared" si="43"/>
        <v>24797.921249999996</v>
      </c>
      <c r="V82" s="2">
        <f t="shared" si="44"/>
        <v>0</v>
      </c>
      <c r="W82" s="2">
        <f t="shared" si="45"/>
        <v>24797.921249999996</v>
      </c>
      <c r="X82" s="4"/>
      <c r="Y82" s="1"/>
      <c r="Z82" s="2"/>
      <c r="AA82" s="1"/>
      <c r="AB82" s="1"/>
      <c r="AC82" s="1"/>
      <c r="AD82" s="1"/>
      <c r="AE82" s="1"/>
      <c r="AF82" s="2"/>
      <c r="AG82" s="4">
        <f t="shared" si="33"/>
        <v>0</v>
      </c>
      <c r="AH82" s="4">
        <f t="shared" si="36"/>
        <v>24797.921249999996</v>
      </c>
      <c r="AI82" s="4">
        <f t="shared" si="46"/>
        <v>2479.7921249999999</v>
      </c>
      <c r="AJ82" s="2">
        <f t="shared" si="47"/>
        <v>27277.713374999996</v>
      </c>
    </row>
    <row r="83" spans="1:40" s="49" customFormat="1" ht="31.5" x14ac:dyDescent="0.2">
      <c r="B83" s="77">
        <v>69</v>
      </c>
      <c r="C83" s="9" t="s">
        <v>39</v>
      </c>
      <c r="D83" s="9" t="s">
        <v>141</v>
      </c>
      <c r="E83" s="1" t="s">
        <v>0</v>
      </c>
      <c r="F83" s="67" t="s">
        <v>367</v>
      </c>
      <c r="G83" s="67"/>
      <c r="H83" s="1" t="s">
        <v>77</v>
      </c>
      <c r="I83" s="1">
        <v>4.4000000000000004</v>
      </c>
      <c r="J83" s="1">
        <v>4.57</v>
      </c>
      <c r="K83" s="1"/>
      <c r="L83" s="1">
        <v>17697</v>
      </c>
      <c r="M83" s="2">
        <f t="shared" ref="M83:M84" si="48">J83*L83</f>
        <v>80875.290000000008</v>
      </c>
      <c r="N83" s="2">
        <f t="shared" ref="N83:N84" si="49">K83*L83</f>
        <v>0</v>
      </c>
      <c r="O83" s="67">
        <v>448</v>
      </c>
      <c r="P83" s="67"/>
      <c r="Q83" s="5">
        <f t="shared" ref="Q83:Q84" si="50">P83+O83</f>
        <v>448</v>
      </c>
      <c r="R83" s="3">
        <f t="shared" ref="R83:R84" si="51">O83/720</f>
        <v>0.62222222222222223</v>
      </c>
      <c r="S83" s="3">
        <f t="shared" ref="S83:S84" si="52">P83/960</f>
        <v>0</v>
      </c>
      <c r="T83" s="3">
        <f t="shared" ref="T83:T84" si="53">R83+S83</f>
        <v>0.62222222222222223</v>
      </c>
      <c r="U83" s="2">
        <f t="shared" ref="U83:U84" si="54">M83/720*O83</f>
        <v>50322.402666666676</v>
      </c>
      <c r="V83" s="2">
        <f t="shared" ref="V83:V84" si="55">N83/960*P83</f>
        <v>0</v>
      </c>
      <c r="W83" s="2">
        <f t="shared" ref="W83:W84" si="56">U83+V83</f>
        <v>50322.402666666676</v>
      </c>
      <c r="X83" s="4"/>
      <c r="Y83" s="1"/>
      <c r="Z83" s="2"/>
      <c r="AA83" s="1"/>
      <c r="AB83" s="1"/>
      <c r="AC83" s="1"/>
      <c r="AD83" s="1"/>
      <c r="AE83" s="1"/>
      <c r="AF83" s="2"/>
      <c r="AG83" s="4">
        <f t="shared" si="33"/>
        <v>0</v>
      </c>
      <c r="AH83" s="4">
        <f t="shared" si="36"/>
        <v>50322.402666666676</v>
      </c>
      <c r="AI83" s="4">
        <f t="shared" si="46"/>
        <v>5032.2402666666676</v>
      </c>
      <c r="AJ83" s="2">
        <f t="shared" ref="AJ83:AJ84" si="57">AH83+AI83</f>
        <v>55354.642933333344</v>
      </c>
    </row>
    <row r="84" spans="1:40" s="49" customFormat="1" ht="31.5" x14ac:dyDescent="0.2">
      <c r="B84" s="1">
        <v>70</v>
      </c>
      <c r="C84" s="9" t="s">
        <v>39</v>
      </c>
      <c r="D84" s="9" t="s">
        <v>204</v>
      </c>
      <c r="E84" s="1" t="s">
        <v>0</v>
      </c>
      <c r="F84" s="67" t="s">
        <v>255</v>
      </c>
      <c r="G84" s="67"/>
      <c r="H84" s="1" t="s">
        <v>77</v>
      </c>
      <c r="I84" s="1">
        <v>5.12</v>
      </c>
      <c r="J84" s="1">
        <v>5.21</v>
      </c>
      <c r="K84" s="1"/>
      <c r="L84" s="1">
        <v>17697</v>
      </c>
      <c r="M84" s="2">
        <f t="shared" si="48"/>
        <v>92201.37</v>
      </c>
      <c r="N84" s="2">
        <f t="shared" si="49"/>
        <v>0</v>
      </c>
      <c r="O84" s="67">
        <v>943</v>
      </c>
      <c r="P84" s="67"/>
      <c r="Q84" s="5">
        <f t="shared" si="50"/>
        <v>943</v>
      </c>
      <c r="R84" s="3">
        <f t="shared" si="51"/>
        <v>1.3097222222222222</v>
      </c>
      <c r="S84" s="3">
        <f t="shared" si="52"/>
        <v>0</v>
      </c>
      <c r="T84" s="3">
        <f t="shared" si="53"/>
        <v>1.3097222222222222</v>
      </c>
      <c r="U84" s="2">
        <f t="shared" si="54"/>
        <v>120758.18320833333</v>
      </c>
      <c r="V84" s="2">
        <f t="shared" si="55"/>
        <v>0</v>
      </c>
      <c r="W84" s="2">
        <f t="shared" si="56"/>
        <v>120758.18320833333</v>
      </c>
      <c r="X84" s="4"/>
      <c r="Y84" s="1"/>
      <c r="Z84" s="2"/>
      <c r="AA84" s="1"/>
      <c r="AB84" s="1"/>
      <c r="AC84" s="1"/>
      <c r="AD84" s="1"/>
      <c r="AE84" s="1"/>
      <c r="AF84" s="2"/>
      <c r="AG84" s="4">
        <f t="shared" si="33"/>
        <v>0</v>
      </c>
      <c r="AH84" s="4">
        <f t="shared" si="36"/>
        <v>120758.18320833333</v>
      </c>
      <c r="AI84" s="4">
        <f t="shared" si="46"/>
        <v>12075.818320833334</v>
      </c>
      <c r="AJ84" s="2">
        <f t="shared" si="57"/>
        <v>132834.00152916665</v>
      </c>
    </row>
    <row r="85" spans="1:40" s="49" customFormat="1" ht="31.5" x14ac:dyDescent="0.2">
      <c r="B85" s="77">
        <v>71</v>
      </c>
      <c r="C85" s="9" t="s">
        <v>62</v>
      </c>
      <c r="D85" s="9" t="s">
        <v>235</v>
      </c>
      <c r="E85" s="1" t="s">
        <v>0</v>
      </c>
      <c r="F85" s="67" t="s">
        <v>290</v>
      </c>
      <c r="G85" s="67"/>
      <c r="H85" s="1" t="s">
        <v>77</v>
      </c>
      <c r="I85" s="1">
        <v>5.03</v>
      </c>
      <c r="J85" s="1">
        <v>5.12</v>
      </c>
      <c r="K85" s="1"/>
      <c r="L85" s="1">
        <v>17697</v>
      </c>
      <c r="M85" s="2">
        <f t="shared" ref="M85" si="58">J85*L85</f>
        <v>90608.639999999999</v>
      </c>
      <c r="N85" s="2">
        <f t="shared" ref="N85" si="59">K85*L85</f>
        <v>0</v>
      </c>
      <c r="O85" s="67">
        <v>1232</v>
      </c>
      <c r="P85" s="67"/>
      <c r="Q85" s="5">
        <f t="shared" ref="Q85" si="60">P85+O85</f>
        <v>1232</v>
      </c>
      <c r="R85" s="3">
        <f t="shared" ref="R85" si="61">O85/720</f>
        <v>1.711111111111111</v>
      </c>
      <c r="S85" s="3">
        <f t="shared" ref="S85" si="62">P85/960</f>
        <v>0</v>
      </c>
      <c r="T85" s="3">
        <f t="shared" ref="T85" si="63">R85+S85</f>
        <v>1.711111111111111</v>
      </c>
      <c r="U85" s="2">
        <f t="shared" ref="U85" si="64">M85/720*O85</f>
        <v>155041.45066666667</v>
      </c>
      <c r="V85" s="2">
        <f t="shared" ref="V85" si="65">N85/960*P85</f>
        <v>0</v>
      </c>
      <c r="W85" s="2">
        <f t="shared" ref="W85" si="66">U85+V85</f>
        <v>155041.45066666667</v>
      </c>
      <c r="X85" s="4"/>
      <c r="Y85" s="1"/>
      <c r="Z85" s="2">
        <f t="shared" ref="Z85" si="67">17697*Y85%/18*X85</f>
        <v>0</v>
      </c>
      <c r="AA85" s="1"/>
      <c r="AB85" s="1"/>
      <c r="AC85" s="1"/>
      <c r="AD85" s="1"/>
      <c r="AE85" s="1"/>
      <c r="AF85" s="2"/>
      <c r="AG85" s="4">
        <f t="shared" si="33"/>
        <v>0</v>
      </c>
      <c r="AH85" s="4">
        <f t="shared" si="36"/>
        <v>155041.45066666667</v>
      </c>
      <c r="AI85" s="4">
        <f t="shared" si="46"/>
        <v>15504.145066666668</v>
      </c>
      <c r="AJ85" s="2">
        <f t="shared" ref="AJ85" si="68">AH85+AI85</f>
        <v>170545.59573333335</v>
      </c>
    </row>
    <row r="86" spans="1:40" s="49" customFormat="1" ht="31.5" x14ac:dyDescent="0.2">
      <c r="B86" s="1">
        <v>72</v>
      </c>
      <c r="C86" s="9" t="s">
        <v>330</v>
      </c>
      <c r="D86" s="9" t="s">
        <v>331</v>
      </c>
      <c r="E86" s="1" t="s">
        <v>0</v>
      </c>
      <c r="F86" s="67" t="s">
        <v>291</v>
      </c>
      <c r="G86" s="67"/>
      <c r="H86" s="1" t="s">
        <v>77</v>
      </c>
      <c r="I86" s="1">
        <v>4.66</v>
      </c>
      <c r="J86" s="1">
        <v>5.31</v>
      </c>
      <c r="K86" s="1"/>
      <c r="L86" s="1">
        <v>17697</v>
      </c>
      <c r="M86" s="2">
        <f t="shared" si="37"/>
        <v>93971.069999999992</v>
      </c>
      <c r="N86" s="2">
        <f t="shared" si="38"/>
        <v>0</v>
      </c>
      <c r="O86" s="67">
        <v>632</v>
      </c>
      <c r="P86" s="67"/>
      <c r="Q86" s="5">
        <f t="shared" si="39"/>
        <v>632</v>
      </c>
      <c r="R86" s="3">
        <f t="shared" si="40"/>
        <v>0.87777777777777777</v>
      </c>
      <c r="S86" s="3">
        <f t="shared" si="41"/>
        <v>0</v>
      </c>
      <c r="T86" s="3">
        <f t="shared" si="42"/>
        <v>0.87777777777777777</v>
      </c>
      <c r="U86" s="2">
        <f t="shared" si="43"/>
        <v>82485.71699999999</v>
      </c>
      <c r="V86" s="2">
        <f t="shared" si="44"/>
        <v>0</v>
      </c>
      <c r="W86" s="2">
        <f t="shared" si="45"/>
        <v>82485.71699999999</v>
      </c>
      <c r="X86" s="4"/>
      <c r="Y86" s="1"/>
      <c r="Z86" s="2"/>
      <c r="AA86" s="1"/>
      <c r="AB86" s="1"/>
      <c r="AC86" s="2"/>
      <c r="AD86" s="1"/>
      <c r="AE86" s="1"/>
      <c r="AF86" s="2"/>
      <c r="AG86" s="4">
        <f t="shared" si="33"/>
        <v>0</v>
      </c>
      <c r="AH86" s="4">
        <f t="shared" si="36"/>
        <v>82485.71699999999</v>
      </c>
      <c r="AI86" s="4">
        <f t="shared" si="46"/>
        <v>8248.5716999999986</v>
      </c>
      <c r="AJ86" s="2">
        <f t="shared" si="47"/>
        <v>90734.28869999999</v>
      </c>
    </row>
    <row r="87" spans="1:40" s="49" customFormat="1" ht="31.5" x14ac:dyDescent="0.2">
      <c r="B87" s="77">
        <v>73</v>
      </c>
      <c r="C87" s="9" t="s">
        <v>105</v>
      </c>
      <c r="D87" s="9" t="s">
        <v>142</v>
      </c>
      <c r="E87" s="1" t="s">
        <v>0</v>
      </c>
      <c r="F87" s="67" t="s">
        <v>292</v>
      </c>
      <c r="G87" s="67"/>
      <c r="H87" s="1" t="s">
        <v>77</v>
      </c>
      <c r="I87" s="1">
        <v>4.93</v>
      </c>
      <c r="J87" s="1">
        <v>4.75</v>
      </c>
      <c r="K87" s="1"/>
      <c r="L87" s="1">
        <v>17697</v>
      </c>
      <c r="M87" s="2">
        <f t="shared" si="37"/>
        <v>84060.75</v>
      </c>
      <c r="N87" s="2">
        <f t="shared" si="38"/>
        <v>0</v>
      </c>
      <c r="O87" s="67">
        <v>380</v>
      </c>
      <c r="P87" s="67"/>
      <c r="Q87" s="5">
        <f t="shared" si="39"/>
        <v>380</v>
      </c>
      <c r="R87" s="3">
        <f t="shared" si="40"/>
        <v>0.52777777777777779</v>
      </c>
      <c r="S87" s="3">
        <f t="shared" si="41"/>
        <v>0</v>
      </c>
      <c r="T87" s="3">
        <f t="shared" si="42"/>
        <v>0.52777777777777779</v>
      </c>
      <c r="U87" s="2">
        <f t="shared" si="43"/>
        <v>44365.395833333336</v>
      </c>
      <c r="V87" s="2">
        <f t="shared" si="44"/>
        <v>0</v>
      </c>
      <c r="W87" s="2">
        <f t="shared" si="45"/>
        <v>44365.395833333336</v>
      </c>
      <c r="X87" s="4"/>
      <c r="Y87" s="1"/>
      <c r="Z87" s="2">
        <f>17697*Y87%/18*X87</f>
        <v>0</v>
      </c>
      <c r="AA87" s="1"/>
      <c r="AB87" s="1"/>
      <c r="AC87" s="1"/>
      <c r="AD87" s="1"/>
      <c r="AE87" s="1"/>
      <c r="AF87" s="2"/>
      <c r="AG87" s="4">
        <f t="shared" si="33"/>
        <v>0</v>
      </c>
      <c r="AH87" s="4">
        <f t="shared" si="36"/>
        <v>44365.395833333336</v>
      </c>
      <c r="AI87" s="4">
        <f t="shared" si="46"/>
        <v>4436.5395833333341</v>
      </c>
      <c r="AJ87" s="2">
        <f t="shared" si="47"/>
        <v>48801.935416666667</v>
      </c>
    </row>
    <row r="88" spans="1:40" s="49" customFormat="1" ht="31.5" x14ac:dyDescent="0.2">
      <c r="B88" s="1">
        <v>74</v>
      </c>
      <c r="C88" s="9" t="s">
        <v>43</v>
      </c>
      <c r="D88" s="9" t="s">
        <v>332</v>
      </c>
      <c r="E88" s="1" t="s">
        <v>198</v>
      </c>
      <c r="F88" s="67" t="s">
        <v>368</v>
      </c>
      <c r="G88" s="67"/>
      <c r="H88" s="1" t="s">
        <v>77</v>
      </c>
      <c r="I88" s="1">
        <v>4.84</v>
      </c>
      <c r="J88" s="1">
        <v>5.21</v>
      </c>
      <c r="K88" s="1"/>
      <c r="L88" s="1">
        <v>17697</v>
      </c>
      <c r="M88" s="2">
        <f t="shared" si="37"/>
        <v>92201.37</v>
      </c>
      <c r="N88" s="2">
        <f t="shared" si="38"/>
        <v>0</v>
      </c>
      <c r="O88" s="67">
        <v>1309</v>
      </c>
      <c r="P88" s="67">
        <v>0</v>
      </c>
      <c r="Q88" s="5">
        <f t="shared" si="39"/>
        <v>1309</v>
      </c>
      <c r="R88" s="3">
        <f t="shared" si="40"/>
        <v>1.8180555555555555</v>
      </c>
      <c r="S88" s="3">
        <f t="shared" si="41"/>
        <v>0</v>
      </c>
      <c r="T88" s="3">
        <f t="shared" si="42"/>
        <v>1.8180555555555555</v>
      </c>
      <c r="U88" s="2">
        <f t="shared" si="43"/>
        <v>167627.21295833332</v>
      </c>
      <c r="V88" s="2">
        <f t="shared" si="44"/>
        <v>0</v>
      </c>
      <c r="W88" s="2">
        <f t="shared" si="45"/>
        <v>167627.21295833332</v>
      </c>
      <c r="X88" s="4"/>
      <c r="Y88" s="1"/>
      <c r="Z88" s="2"/>
      <c r="AA88" s="1"/>
      <c r="AB88" s="1"/>
      <c r="AC88" s="1"/>
      <c r="AD88" s="1"/>
      <c r="AE88" s="1"/>
      <c r="AF88" s="2"/>
      <c r="AG88" s="4">
        <f t="shared" si="33"/>
        <v>0</v>
      </c>
      <c r="AH88" s="4">
        <f t="shared" si="36"/>
        <v>167627.21295833332</v>
      </c>
      <c r="AI88" s="4">
        <f t="shared" si="46"/>
        <v>16762.721295833333</v>
      </c>
      <c r="AJ88" s="2">
        <f t="shared" si="47"/>
        <v>184389.93425416664</v>
      </c>
    </row>
    <row r="89" spans="1:40" s="49" customFormat="1" ht="31.5" x14ac:dyDescent="0.2">
      <c r="B89" s="77">
        <v>75</v>
      </c>
      <c r="C89" s="9" t="s">
        <v>236</v>
      </c>
      <c r="D89" s="9" t="s">
        <v>333</v>
      </c>
      <c r="E89" s="1" t="s">
        <v>0</v>
      </c>
      <c r="F89" s="67" t="s">
        <v>369</v>
      </c>
      <c r="G89" s="67" t="s">
        <v>30</v>
      </c>
      <c r="H89" s="1" t="s">
        <v>81</v>
      </c>
      <c r="I89" s="1">
        <v>4.93</v>
      </c>
      <c r="J89" s="1">
        <v>5.12</v>
      </c>
      <c r="K89" s="1">
        <v>4.75</v>
      </c>
      <c r="L89" s="1">
        <v>17697</v>
      </c>
      <c r="M89" s="2">
        <f t="shared" si="37"/>
        <v>90608.639999999999</v>
      </c>
      <c r="N89" s="2">
        <f t="shared" si="38"/>
        <v>84060.75</v>
      </c>
      <c r="O89" s="67">
        <v>768</v>
      </c>
      <c r="P89" s="67">
        <v>222</v>
      </c>
      <c r="Q89" s="5">
        <f t="shared" si="39"/>
        <v>990</v>
      </c>
      <c r="R89" s="3">
        <f t="shared" si="40"/>
        <v>1.0666666666666667</v>
      </c>
      <c r="S89" s="3">
        <f t="shared" si="41"/>
        <v>0.23125000000000001</v>
      </c>
      <c r="T89" s="3">
        <f t="shared" si="42"/>
        <v>1.2979166666666666</v>
      </c>
      <c r="U89" s="2">
        <f t="shared" si="43"/>
        <v>96649.216</v>
      </c>
      <c r="V89" s="2">
        <f t="shared" si="44"/>
        <v>19439.048437500001</v>
      </c>
      <c r="W89" s="2">
        <f t="shared" si="45"/>
        <v>116088.26443750001</v>
      </c>
      <c r="X89" s="4"/>
      <c r="Y89" s="1"/>
      <c r="Z89" s="2"/>
      <c r="AA89" s="1"/>
      <c r="AB89" s="1"/>
      <c r="AC89" s="1"/>
      <c r="AD89" s="1"/>
      <c r="AE89" s="1"/>
      <c r="AF89" s="2"/>
      <c r="AG89" s="4">
        <f t="shared" si="33"/>
        <v>0</v>
      </c>
      <c r="AH89" s="4">
        <f t="shared" si="36"/>
        <v>116088.26443750001</v>
      </c>
      <c r="AI89" s="4">
        <f t="shared" si="46"/>
        <v>11608.826443750002</v>
      </c>
      <c r="AJ89" s="2">
        <f t="shared" si="47"/>
        <v>127697.09088125001</v>
      </c>
    </row>
    <row r="90" spans="1:40" s="49" customFormat="1" ht="35.25" customHeight="1" x14ac:dyDescent="0.2">
      <c r="B90" s="1">
        <v>76</v>
      </c>
      <c r="C90" s="9" t="s">
        <v>328</v>
      </c>
      <c r="D90" s="9" t="s">
        <v>144</v>
      </c>
      <c r="E90" s="1" t="s">
        <v>0</v>
      </c>
      <c r="F90" s="67" t="s">
        <v>370</v>
      </c>
      <c r="G90" s="67"/>
      <c r="H90" s="1" t="s">
        <v>389</v>
      </c>
      <c r="I90" s="1">
        <v>5.12</v>
      </c>
      <c r="J90" s="1">
        <v>4.93</v>
      </c>
      <c r="K90" s="1">
        <v>3.94</v>
      </c>
      <c r="L90" s="1">
        <v>17697</v>
      </c>
      <c r="M90" s="2">
        <f t="shared" si="37"/>
        <v>87246.209999999992</v>
      </c>
      <c r="N90" s="2">
        <f t="shared" si="38"/>
        <v>69726.179999999993</v>
      </c>
      <c r="O90" s="67">
        <v>940</v>
      </c>
      <c r="P90" s="67">
        <v>80</v>
      </c>
      <c r="Q90" s="5">
        <f t="shared" si="39"/>
        <v>1020</v>
      </c>
      <c r="R90" s="3">
        <f t="shared" si="40"/>
        <v>1.3055555555555556</v>
      </c>
      <c r="S90" s="3">
        <f t="shared" si="41"/>
        <v>8.3333333333333329E-2</v>
      </c>
      <c r="T90" s="3">
        <f t="shared" si="42"/>
        <v>1.3888888888888888</v>
      </c>
      <c r="U90" s="2">
        <f t="shared" si="43"/>
        <v>113904.77416666666</v>
      </c>
      <c r="V90" s="2">
        <f t="shared" si="44"/>
        <v>5810.5149999999994</v>
      </c>
      <c r="W90" s="2">
        <f t="shared" si="45"/>
        <v>119715.28916666665</v>
      </c>
      <c r="X90" s="4"/>
      <c r="Y90" s="1"/>
      <c r="Z90" s="2">
        <f>17697*Y90%/18*X90</f>
        <v>0</v>
      </c>
      <c r="AA90" s="1"/>
      <c r="AB90" s="1"/>
      <c r="AC90" s="1"/>
      <c r="AD90" s="1"/>
      <c r="AE90" s="1"/>
      <c r="AF90" s="2"/>
      <c r="AG90" s="4">
        <f t="shared" si="33"/>
        <v>0</v>
      </c>
      <c r="AH90" s="4">
        <f t="shared" si="36"/>
        <v>119715.28916666665</v>
      </c>
      <c r="AI90" s="4">
        <f t="shared" si="46"/>
        <v>11971.528916666666</v>
      </c>
      <c r="AJ90" s="2">
        <f t="shared" si="47"/>
        <v>131686.81808333332</v>
      </c>
    </row>
    <row r="91" spans="1:40" s="49" customFormat="1" ht="47.25" customHeight="1" x14ac:dyDescent="0.2">
      <c r="B91" s="77">
        <v>77</v>
      </c>
      <c r="C91" s="9" t="s">
        <v>64</v>
      </c>
      <c r="D91" s="9" t="s">
        <v>143</v>
      </c>
      <c r="E91" s="1" t="s">
        <v>0</v>
      </c>
      <c r="F91" s="67" t="s">
        <v>309</v>
      </c>
      <c r="G91" s="67" t="s">
        <v>148</v>
      </c>
      <c r="H91" s="1" t="s">
        <v>406</v>
      </c>
      <c r="I91" s="1"/>
      <c r="J91" s="1">
        <v>5.03</v>
      </c>
      <c r="K91" s="1"/>
      <c r="L91" s="1">
        <v>17697</v>
      </c>
      <c r="M91" s="2">
        <f t="shared" si="37"/>
        <v>89015.91</v>
      </c>
      <c r="N91" s="2">
        <f t="shared" si="38"/>
        <v>0</v>
      </c>
      <c r="O91" s="67">
        <v>280</v>
      </c>
      <c r="P91" s="67">
        <v>0</v>
      </c>
      <c r="Q91" s="5">
        <f t="shared" si="39"/>
        <v>280</v>
      </c>
      <c r="R91" s="3">
        <f t="shared" si="40"/>
        <v>0.3888888888888889</v>
      </c>
      <c r="S91" s="3">
        <f t="shared" si="41"/>
        <v>0</v>
      </c>
      <c r="T91" s="3">
        <f t="shared" si="42"/>
        <v>0.3888888888888889</v>
      </c>
      <c r="U91" s="2">
        <f t="shared" si="43"/>
        <v>34617.29833333334</v>
      </c>
      <c r="V91" s="2">
        <f t="shared" si="44"/>
        <v>0</v>
      </c>
      <c r="W91" s="2">
        <f t="shared" si="45"/>
        <v>34617.29833333334</v>
      </c>
      <c r="X91" s="4"/>
      <c r="Y91" s="1"/>
      <c r="Z91" s="2"/>
      <c r="AA91" s="1"/>
      <c r="AB91" s="1"/>
      <c r="AC91" s="1"/>
      <c r="AD91" s="1"/>
      <c r="AE91" s="1"/>
      <c r="AF91" s="2"/>
      <c r="AG91" s="4">
        <f t="shared" si="33"/>
        <v>0</v>
      </c>
      <c r="AH91" s="4">
        <f t="shared" si="36"/>
        <v>34617.29833333334</v>
      </c>
      <c r="AI91" s="4">
        <f t="shared" si="46"/>
        <v>3461.7298333333342</v>
      </c>
      <c r="AJ91" s="2">
        <f t="shared" si="47"/>
        <v>38079.028166666671</v>
      </c>
    </row>
    <row r="92" spans="1:40" s="49" customFormat="1" ht="33" customHeight="1" x14ac:dyDescent="0.2">
      <c r="B92" s="1">
        <v>78</v>
      </c>
      <c r="C92" s="9" t="s">
        <v>37</v>
      </c>
      <c r="D92" s="9" t="s">
        <v>144</v>
      </c>
      <c r="E92" s="1" t="s">
        <v>0</v>
      </c>
      <c r="F92" s="67" t="s">
        <v>371</v>
      </c>
      <c r="G92" s="67" t="s">
        <v>30</v>
      </c>
      <c r="H92" s="1" t="s">
        <v>407</v>
      </c>
      <c r="I92" s="1"/>
      <c r="J92" s="1">
        <v>5.12</v>
      </c>
      <c r="K92" s="1"/>
      <c r="L92" s="1">
        <v>17697</v>
      </c>
      <c r="M92" s="2">
        <f t="shared" si="37"/>
        <v>90608.639999999999</v>
      </c>
      <c r="N92" s="2">
        <f t="shared" si="38"/>
        <v>0</v>
      </c>
      <c r="O92" s="67">
        <v>736</v>
      </c>
      <c r="P92" s="67">
        <v>955</v>
      </c>
      <c r="Q92" s="5">
        <f t="shared" si="39"/>
        <v>1691</v>
      </c>
      <c r="R92" s="3">
        <f t="shared" si="40"/>
        <v>1.0222222222222221</v>
      </c>
      <c r="S92" s="3">
        <f t="shared" si="41"/>
        <v>0.99479166666666663</v>
      </c>
      <c r="T92" s="3">
        <f t="shared" si="42"/>
        <v>2.0170138888888887</v>
      </c>
      <c r="U92" s="2">
        <f t="shared" si="43"/>
        <v>92622.165333333323</v>
      </c>
      <c r="V92" s="2">
        <f t="shared" si="44"/>
        <v>0</v>
      </c>
      <c r="W92" s="2">
        <f t="shared" si="45"/>
        <v>92622.165333333323</v>
      </c>
      <c r="X92" s="4"/>
      <c r="Y92" s="1"/>
      <c r="Z92" s="2"/>
      <c r="AA92" s="1"/>
      <c r="AB92" s="1"/>
      <c r="AC92" s="1"/>
      <c r="AD92" s="1"/>
      <c r="AE92" s="1"/>
      <c r="AF92" s="2"/>
      <c r="AG92" s="4">
        <f t="shared" si="33"/>
        <v>0</v>
      </c>
      <c r="AH92" s="4">
        <f t="shared" si="36"/>
        <v>92622.165333333323</v>
      </c>
      <c r="AI92" s="4">
        <f t="shared" si="46"/>
        <v>9262.2165333333323</v>
      </c>
      <c r="AJ92" s="2">
        <f t="shared" si="47"/>
        <v>101884.38186666666</v>
      </c>
    </row>
    <row r="93" spans="1:40" s="49" customFormat="1" ht="63" x14ac:dyDescent="0.2">
      <c r="B93" s="77">
        <v>79</v>
      </c>
      <c r="C93" s="9" t="s">
        <v>335</v>
      </c>
      <c r="D93" s="9" t="s">
        <v>237</v>
      </c>
      <c r="E93" s="1" t="s">
        <v>0</v>
      </c>
      <c r="F93" s="67" t="s">
        <v>282</v>
      </c>
      <c r="G93" s="67" t="s">
        <v>30</v>
      </c>
      <c r="H93" s="1" t="s">
        <v>77</v>
      </c>
      <c r="I93" s="1">
        <v>5.21</v>
      </c>
      <c r="J93" s="1">
        <v>4.84</v>
      </c>
      <c r="K93" s="1"/>
      <c r="L93" s="1">
        <v>17697</v>
      </c>
      <c r="M93" s="2">
        <f t="shared" si="37"/>
        <v>85653.48</v>
      </c>
      <c r="N93" s="2">
        <f t="shared" si="38"/>
        <v>0</v>
      </c>
      <c r="O93" s="67">
        <v>543</v>
      </c>
      <c r="P93" s="67"/>
      <c r="Q93" s="5">
        <f t="shared" si="39"/>
        <v>543</v>
      </c>
      <c r="R93" s="3">
        <f t="shared" si="40"/>
        <v>0.75416666666666665</v>
      </c>
      <c r="S93" s="3">
        <f t="shared" si="41"/>
        <v>0</v>
      </c>
      <c r="T93" s="3">
        <f t="shared" si="42"/>
        <v>0.75416666666666665</v>
      </c>
      <c r="U93" s="2">
        <f t="shared" si="43"/>
        <v>64596.999499999998</v>
      </c>
      <c r="V93" s="2">
        <f t="shared" si="44"/>
        <v>0</v>
      </c>
      <c r="W93" s="2">
        <f t="shared" si="45"/>
        <v>64596.999499999998</v>
      </c>
      <c r="X93" s="4"/>
      <c r="Y93" s="1"/>
      <c r="Z93" s="2">
        <f>17697*Y93%/18*X93</f>
        <v>0</v>
      </c>
      <c r="AA93" s="1"/>
      <c r="AB93" s="1"/>
      <c r="AC93" s="1"/>
      <c r="AD93" s="1"/>
      <c r="AE93" s="1"/>
      <c r="AF93" s="2"/>
      <c r="AG93" s="4">
        <f t="shared" si="33"/>
        <v>0</v>
      </c>
      <c r="AH93" s="4">
        <f t="shared" si="36"/>
        <v>64596.999499999998</v>
      </c>
      <c r="AI93" s="4">
        <f t="shared" si="46"/>
        <v>6459.6999500000002</v>
      </c>
      <c r="AJ93" s="2">
        <f t="shared" si="47"/>
        <v>71056.69945</v>
      </c>
    </row>
    <row r="94" spans="1:40" s="53" customFormat="1" ht="30" customHeight="1" x14ac:dyDescent="0.2">
      <c r="A94" s="23"/>
      <c r="B94" s="1">
        <v>80</v>
      </c>
      <c r="C94" s="9" t="s">
        <v>174</v>
      </c>
      <c r="D94" s="9" t="s">
        <v>172</v>
      </c>
      <c r="E94" s="1" t="s">
        <v>0</v>
      </c>
      <c r="F94" s="67" t="s">
        <v>256</v>
      </c>
      <c r="G94" s="67"/>
      <c r="H94" s="1" t="s">
        <v>77</v>
      </c>
      <c r="I94" s="1">
        <v>5.31</v>
      </c>
      <c r="J94" s="1">
        <v>5.03</v>
      </c>
      <c r="K94" s="1"/>
      <c r="L94" s="1">
        <v>17697</v>
      </c>
      <c r="M94" s="2">
        <f t="shared" si="37"/>
        <v>89015.91</v>
      </c>
      <c r="N94" s="2">
        <f t="shared" si="38"/>
        <v>0</v>
      </c>
      <c r="O94" s="67">
        <v>233</v>
      </c>
      <c r="P94" s="67"/>
      <c r="Q94" s="5">
        <f t="shared" si="39"/>
        <v>233</v>
      </c>
      <c r="R94" s="3">
        <f t="shared" si="40"/>
        <v>0.32361111111111113</v>
      </c>
      <c r="S94" s="3">
        <f t="shared" si="41"/>
        <v>0</v>
      </c>
      <c r="T94" s="3">
        <f t="shared" si="42"/>
        <v>0.32361111111111113</v>
      </c>
      <c r="U94" s="2">
        <f t="shared" si="43"/>
        <v>28806.537541666668</v>
      </c>
      <c r="V94" s="2">
        <f t="shared" si="44"/>
        <v>0</v>
      </c>
      <c r="W94" s="2">
        <f t="shared" si="45"/>
        <v>28806.537541666668</v>
      </c>
      <c r="X94" s="4"/>
      <c r="Y94" s="1"/>
      <c r="Z94" s="2">
        <f>17697*Y94%/18*X94</f>
        <v>0</v>
      </c>
      <c r="AA94" s="1"/>
      <c r="AB94" s="1"/>
      <c r="AC94" s="1"/>
      <c r="AD94" s="1"/>
      <c r="AE94" s="1"/>
      <c r="AF94" s="2"/>
      <c r="AG94" s="4">
        <f t="shared" si="33"/>
        <v>0</v>
      </c>
      <c r="AH94" s="4">
        <f t="shared" si="36"/>
        <v>28806.537541666668</v>
      </c>
      <c r="AI94" s="4">
        <f t="shared" si="46"/>
        <v>2880.6537541666671</v>
      </c>
      <c r="AJ94" s="2">
        <f t="shared" si="47"/>
        <v>31687.191295833334</v>
      </c>
      <c r="AK94" s="49"/>
      <c r="AL94" s="49"/>
      <c r="AM94" s="49"/>
      <c r="AN94" s="49"/>
    </row>
    <row r="95" spans="1:40" s="53" customFormat="1" ht="34.5" customHeight="1" x14ac:dyDescent="0.2">
      <c r="A95" s="23"/>
      <c r="B95" s="77">
        <v>81</v>
      </c>
      <c r="C95" s="9" t="s">
        <v>65</v>
      </c>
      <c r="D95" s="9" t="s">
        <v>145</v>
      </c>
      <c r="E95" s="1" t="s">
        <v>0</v>
      </c>
      <c r="F95" s="67" t="s">
        <v>293</v>
      </c>
      <c r="G95" s="67" t="s">
        <v>110</v>
      </c>
      <c r="H95" s="1" t="s">
        <v>77</v>
      </c>
      <c r="I95" s="1"/>
      <c r="J95" s="1">
        <v>5.31</v>
      </c>
      <c r="K95" s="1"/>
      <c r="L95" s="1">
        <v>17697</v>
      </c>
      <c r="M95" s="2">
        <f t="shared" si="37"/>
        <v>93971.069999999992</v>
      </c>
      <c r="N95" s="2">
        <f t="shared" si="38"/>
        <v>0</v>
      </c>
      <c r="O95" s="67">
        <v>559</v>
      </c>
      <c r="P95" s="67"/>
      <c r="Q95" s="5">
        <f t="shared" si="39"/>
        <v>559</v>
      </c>
      <c r="R95" s="3">
        <f t="shared" si="40"/>
        <v>0.77638888888888891</v>
      </c>
      <c r="S95" s="3">
        <f t="shared" si="41"/>
        <v>0</v>
      </c>
      <c r="T95" s="3">
        <f t="shared" si="42"/>
        <v>0.77638888888888891</v>
      </c>
      <c r="U95" s="2">
        <f t="shared" si="43"/>
        <v>72958.094624999983</v>
      </c>
      <c r="V95" s="2">
        <f t="shared" si="44"/>
        <v>0</v>
      </c>
      <c r="W95" s="2">
        <f t="shared" si="45"/>
        <v>72958.094624999983</v>
      </c>
      <c r="X95" s="4"/>
      <c r="Y95" s="1"/>
      <c r="Z95" s="2">
        <f>17697*Y95%/18*X95</f>
        <v>0</v>
      </c>
      <c r="AA95" s="1"/>
      <c r="AB95" s="1"/>
      <c r="AC95" s="1"/>
      <c r="AD95" s="1"/>
      <c r="AE95" s="1"/>
      <c r="AF95" s="2"/>
      <c r="AG95" s="4">
        <f t="shared" si="33"/>
        <v>0</v>
      </c>
      <c r="AH95" s="4">
        <f t="shared" si="36"/>
        <v>72958.094624999983</v>
      </c>
      <c r="AI95" s="4">
        <f t="shared" si="46"/>
        <v>7295.8094624999985</v>
      </c>
      <c r="AJ95" s="2">
        <f t="shared" si="47"/>
        <v>80253.904087499977</v>
      </c>
      <c r="AK95" s="49"/>
      <c r="AL95" s="49"/>
      <c r="AM95" s="49"/>
      <c r="AN95" s="49"/>
    </row>
    <row r="96" spans="1:40" s="49" customFormat="1" ht="33.75" customHeight="1" x14ac:dyDescent="0.2">
      <c r="B96" s="1">
        <v>82</v>
      </c>
      <c r="C96" s="9" t="s">
        <v>43</v>
      </c>
      <c r="D96" s="9" t="s">
        <v>147</v>
      </c>
      <c r="E96" s="1" t="s">
        <v>0</v>
      </c>
      <c r="F96" s="67" t="s">
        <v>372</v>
      </c>
      <c r="G96" s="67"/>
      <c r="H96" s="1" t="s">
        <v>77</v>
      </c>
      <c r="I96" s="1">
        <v>4.75</v>
      </c>
      <c r="J96" s="1">
        <v>5.31</v>
      </c>
      <c r="K96" s="1"/>
      <c r="L96" s="1">
        <v>17697</v>
      </c>
      <c r="M96" s="2">
        <f t="shared" si="37"/>
        <v>93971.069999999992</v>
      </c>
      <c r="N96" s="2">
        <f t="shared" si="38"/>
        <v>0</v>
      </c>
      <c r="O96" s="67">
        <v>660</v>
      </c>
      <c r="P96" s="67"/>
      <c r="Q96" s="5">
        <f t="shared" si="39"/>
        <v>660</v>
      </c>
      <c r="R96" s="3">
        <f t="shared" si="40"/>
        <v>0.91666666666666663</v>
      </c>
      <c r="S96" s="3">
        <f t="shared" si="41"/>
        <v>0</v>
      </c>
      <c r="T96" s="3">
        <f t="shared" si="42"/>
        <v>0.91666666666666663</v>
      </c>
      <c r="U96" s="2">
        <f t="shared" si="43"/>
        <v>86140.147499999992</v>
      </c>
      <c r="V96" s="2">
        <f t="shared" si="44"/>
        <v>0</v>
      </c>
      <c r="W96" s="2">
        <f t="shared" si="45"/>
        <v>86140.147499999992</v>
      </c>
      <c r="X96" s="4"/>
      <c r="Y96" s="1"/>
      <c r="Z96" s="2"/>
      <c r="AA96" s="1"/>
      <c r="AB96" s="1"/>
      <c r="AC96" s="1"/>
      <c r="AD96" s="1"/>
      <c r="AE96" s="1"/>
      <c r="AF96" s="2"/>
      <c r="AG96" s="4">
        <f t="shared" si="33"/>
        <v>0</v>
      </c>
      <c r="AH96" s="4">
        <f t="shared" si="36"/>
        <v>86140.147499999992</v>
      </c>
      <c r="AI96" s="4">
        <f t="shared" si="46"/>
        <v>8614.0147500000003</v>
      </c>
      <c r="AJ96" s="2">
        <f t="shared" si="47"/>
        <v>94754.162249999994</v>
      </c>
    </row>
    <row r="97" spans="2:37" s="51" customFormat="1" ht="30.75" customHeight="1" x14ac:dyDescent="0.2">
      <c r="B97" s="77">
        <v>83</v>
      </c>
      <c r="C97" s="9" t="s">
        <v>28</v>
      </c>
      <c r="D97" s="9" t="s">
        <v>146</v>
      </c>
      <c r="E97" s="1" t="s">
        <v>168</v>
      </c>
      <c r="F97" s="67" t="s">
        <v>373</v>
      </c>
      <c r="G97" s="67"/>
      <c r="H97" s="1" t="s">
        <v>79</v>
      </c>
      <c r="I97" s="1">
        <v>5.31</v>
      </c>
      <c r="J97" s="1"/>
      <c r="K97" s="1">
        <v>3.61</v>
      </c>
      <c r="L97" s="1">
        <v>17697</v>
      </c>
      <c r="M97" s="2">
        <f t="shared" si="37"/>
        <v>0</v>
      </c>
      <c r="N97" s="2">
        <f t="shared" si="38"/>
        <v>63886.17</v>
      </c>
      <c r="O97" s="67"/>
      <c r="P97" s="67">
        <v>1657</v>
      </c>
      <c r="Q97" s="5">
        <f t="shared" si="39"/>
        <v>1657</v>
      </c>
      <c r="R97" s="3">
        <f t="shared" si="40"/>
        <v>0</v>
      </c>
      <c r="S97" s="3">
        <f t="shared" si="41"/>
        <v>1.7260416666666667</v>
      </c>
      <c r="T97" s="3">
        <f t="shared" si="42"/>
        <v>1.7260416666666667</v>
      </c>
      <c r="U97" s="2">
        <f t="shared" si="43"/>
        <v>0</v>
      </c>
      <c r="V97" s="2">
        <f t="shared" si="44"/>
        <v>110270.19134374999</v>
      </c>
      <c r="W97" s="2">
        <f t="shared" si="45"/>
        <v>110270.19134374999</v>
      </c>
      <c r="X97" s="4"/>
      <c r="Y97" s="1"/>
      <c r="Z97" s="2">
        <f>17697*Y97%/18*X97</f>
        <v>0</v>
      </c>
      <c r="AA97" s="1"/>
      <c r="AB97" s="1"/>
      <c r="AC97" s="1"/>
      <c r="AD97" s="1"/>
      <c r="AE97" s="1"/>
      <c r="AF97" s="2"/>
      <c r="AG97" s="4">
        <f t="shared" si="33"/>
        <v>0</v>
      </c>
      <c r="AH97" s="4">
        <f t="shared" si="36"/>
        <v>110270.19134374999</v>
      </c>
      <c r="AI97" s="4">
        <f t="shared" si="46"/>
        <v>11027.019134374999</v>
      </c>
      <c r="AJ97" s="2">
        <f t="shared" si="47"/>
        <v>121297.21047812499</v>
      </c>
      <c r="AK97" s="49"/>
    </row>
    <row r="98" spans="2:37" s="51" customFormat="1" ht="42" customHeight="1" x14ac:dyDescent="0.2">
      <c r="B98" s="1">
        <v>84</v>
      </c>
      <c r="C98" s="9" t="s">
        <v>52</v>
      </c>
      <c r="D98" s="9" t="s">
        <v>155</v>
      </c>
      <c r="E98" s="1" t="s">
        <v>0</v>
      </c>
      <c r="F98" s="67" t="s">
        <v>273</v>
      </c>
      <c r="G98" s="67" t="s">
        <v>95</v>
      </c>
      <c r="H98" s="1" t="s">
        <v>391</v>
      </c>
      <c r="I98" s="1"/>
      <c r="J98" s="1">
        <v>4.84</v>
      </c>
      <c r="K98" s="1"/>
      <c r="L98" s="1">
        <v>17697</v>
      </c>
      <c r="M98" s="2">
        <f t="shared" si="37"/>
        <v>85653.48</v>
      </c>
      <c r="N98" s="2">
        <f t="shared" si="38"/>
        <v>0</v>
      </c>
      <c r="O98" s="67">
        <v>826</v>
      </c>
      <c r="P98" s="67">
        <v>0</v>
      </c>
      <c r="Q98" s="5">
        <f t="shared" si="39"/>
        <v>826</v>
      </c>
      <c r="R98" s="3">
        <f t="shared" si="40"/>
        <v>1.1472222222222221</v>
      </c>
      <c r="S98" s="3">
        <f t="shared" si="41"/>
        <v>0</v>
      </c>
      <c r="T98" s="3">
        <f t="shared" si="42"/>
        <v>1.1472222222222221</v>
      </c>
      <c r="U98" s="2">
        <f t="shared" si="43"/>
        <v>98263.575666666671</v>
      </c>
      <c r="V98" s="2">
        <f t="shared" si="44"/>
        <v>0</v>
      </c>
      <c r="W98" s="2">
        <f t="shared" si="45"/>
        <v>98263.575666666671</v>
      </c>
      <c r="X98" s="4"/>
      <c r="Y98" s="1"/>
      <c r="Z98" s="2"/>
      <c r="AA98" s="1"/>
      <c r="AB98" s="1"/>
      <c r="AC98" s="1"/>
      <c r="AD98" s="1">
        <v>530</v>
      </c>
      <c r="AE98" s="1">
        <v>40</v>
      </c>
      <c r="AF98" s="2">
        <f>(17697*40%)*AD98/720</f>
        <v>5210.7833333333338</v>
      </c>
      <c r="AG98" s="4">
        <f t="shared" si="33"/>
        <v>5210.7833333333338</v>
      </c>
      <c r="AH98" s="4">
        <f t="shared" si="36"/>
        <v>103474.35900000001</v>
      </c>
      <c r="AI98" s="4">
        <f t="shared" si="46"/>
        <v>9826.3575666666675</v>
      </c>
      <c r="AJ98" s="2">
        <f t="shared" si="47"/>
        <v>113300.71656666668</v>
      </c>
      <c r="AK98" s="49"/>
    </row>
    <row r="99" spans="2:37" s="49" customFormat="1" ht="47.25" x14ac:dyDescent="0.2">
      <c r="B99" s="77">
        <v>85</v>
      </c>
      <c r="C99" s="9" t="s">
        <v>238</v>
      </c>
      <c r="D99" s="9" t="s">
        <v>205</v>
      </c>
      <c r="E99" s="1" t="s">
        <v>0</v>
      </c>
      <c r="F99" s="67" t="s">
        <v>374</v>
      </c>
      <c r="G99" s="67"/>
      <c r="H99" s="1" t="s">
        <v>77</v>
      </c>
      <c r="I99" s="1">
        <v>5.31</v>
      </c>
      <c r="J99" s="1">
        <v>5.12</v>
      </c>
      <c r="K99" s="1"/>
      <c r="L99" s="1">
        <v>17697</v>
      </c>
      <c r="M99" s="2">
        <f t="shared" si="37"/>
        <v>90608.639999999999</v>
      </c>
      <c r="N99" s="2">
        <f t="shared" si="38"/>
        <v>0</v>
      </c>
      <c r="O99" s="67">
        <v>1325</v>
      </c>
      <c r="P99" s="67"/>
      <c r="Q99" s="5">
        <f t="shared" si="39"/>
        <v>1325</v>
      </c>
      <c r="R99" s="3">
        <f t="shared" si="40"/>
        <v>1.8402777777777777</v>
      </c>
      <c r="S99" s="3">
        <f t="shared" si="41"/>
        <v>0</v>
      </c>
      <c r="T99" s="3">
        <f t="shared" si="42"/>
        <v>1.8402777777777777</v>
      </c>
      <c r="U99" s="2">
        <f t="shared" si="43"/>
        <v>166745.06666666665</v>
      </c>
      <c r="V99" s="2">
        <f t="shared" si="44"/>
        <v>0</v>
      </c>
      <c r="W99" s="2">
        <f t="shared" si="45"/>
        <v>166745.06666666665</v>
      </c>
      <c r="X99" s="4"/>
      <c r="Y99" s="1"/>
      <c r="Z99" s="2">
        <f>17697*Y99%/18*X99</f>
        <v>0</v>
      </c>
      <c r="AA99" s="1"/>
      <c r="AB99" s="1"/>
      <c r="AC99" s="1"/>
      <c r="AD99" s="1">
        <v>37</v>
      </c>
      <c r="AE99" s="1">
        <v>40</v>
      </c>
      <c r="AF99" s="2">
        <f>(17697*40%)*AD99/720</f>
        <v>363.77166666666665</v>
      </c>
      <c r="AG99" s="4">
        <f t="shared" si="33"/>
        <v>363.77166666666665</v>
      </c>
      <c r="AH99" s="4">
        <f t="shared" si="36"/>
        <v>167108.83833333332</v>
      </c>
      <c r="AI99" s="4">
        <f t="shared" si="46"/>
        <v>16674.506666666664</v>
      </c>
      <c r="AJ99" s="2">
        <f t="shared" si="47"/>
        <v>183783.34499999997</v>
      </c>
    </row>
    <row r="100" spans="2:37" s="49" customFormat="1" ht="33.75" customHeight="1" x14ac:dyDescent="0.2">
      <c r="B100" s="1">
        <v>86</v>
      </c>
      <c r="C100" s="9" t="s">
        <v>239</v>
      </c>
      <c r="D100" s="9" t="s">
        <v>206</v>
      </c>
      <c r="E100" s="1" t="s">
        <v>0</v>
      </c>
      <c r="F100" s="67" t="s">
        <v>294</v>
      </c>
      <c r="G100" s="67" t="s">
        <v>30</v>
      </c>
      <c r="H100" s="1" t="s">
        <v>79</v>
      </c>
      <c r="I100" s="1"/>
      <c r="J100" s="1"/>
      <c r="K100" s="1">
        <v>4.75</v>
      </c>
      <c r="L100" s="1">
        <v>17697</v>
      </c>
      <c r="M100" s="2">
        <f t="shared" si="37"/>
        <v>0</v>
      </c>
      <c r="N100" s="2">
        <f t="shared" si="38"/>
        <v>84060.75</v>
      </c>
      <c r="O100" s="67"/>
      <c r="P100" s="67">
        <v>1272</v>
      </c>
      <c r="Q100" s="5">
        <f t="shared" si="39"/>
        <v>1272</v>
      </c>
      <c r="R100" s="3">
        <f t="shared" si="40"/>
        <v>0</v>
      </c>
      <c r="S100" s="3">
        <f t="shared" si="41"/>
        <v>1.325</v>
      </c>
      <c r="T100" s="3">
        <f t="shared" si="42"/>
        <v>1.325</v>
      </c>
      <c r="U100" s="2">
        <f t="shared" si="43"/>
        <v>0</v>
      </c>
      <c r="V100" s="2">
        <f t="shared" si="44"/>
        <v>111380.49375000001</v>
      </c>
      <c r="W100" s="2">
        <f t="shared" si="45"/>
        <v>111380.49375000001</v>
      </c>
      <c r="X100" s="4"/>
      <c r="Y100" s="1"/>
      <c r="Z100" s="2"/>
      <c r="AA100" s="1"/>
      <c r="AB100" s="1"/>
      <c r="AC100" s="1"/>
      <c r="AD100" s="1"/>
      <c r="AE100" s="1"/>
      <c r="AF100" s="2"/>
      <c r="AG100" s="4">
        <f t="shared" si="33"/>
        <v>0</v>
      </c>
      <c r="AH100" s="4">
        <f t="shared" si="36"/>
        <v>111380.49375000001</v>
      </c>
      <c r="AI100" s="4">
        <f t="shared" si="46"/>
        <v>11138.049375000002</v>
      </c>
      <c r="AJ100" s="2">
        <f t="shared" si="47"/>
        <v>122518.54312500001</v>
      </c>
    </row>
    <row r="101" spans="2:37" s="49" customFormat="1" ht="53.25" customHeight="1" x14ac:dyDescent="0.2">
      <c r="B101" s="77">
        <v>87</v>
      </c>
      <c r="C101" s="9" t="s">
        <v>63</v>
      </c>
      <c r="D101" s="9" t="s">
        <v>356</v>
      </c>
      <c r="E101" s="1" t="s">
        <v>0</v>
      </c>
      <c r="F101" s="67" t="s">
        <v>375</v>
      </c>
      <c r="G101" s="67"/>
      <c r="H101" s="1" t="s">
        <v>77</v>
      </c>
      <c r="I101" s="1">
        <v>5.31</v>
      </c>
      <c r="J101" s="1">
        <v>4.66</v>
      </c>
      <c r="K101" s="1"/>
      <c r="L101" s="1">
        <v>17697</v>
      </c>
      <c r="M101" s="2">
        <f t="shared" ref="M101" si="69">J101*L101</f>
        <v>82468.02</v>
      </c>
      <c r="N101" s="2">
        <f t="shared" ref="N101" si="70">K101*L101</f>
        <v>0</v>
      </c>
      <c r="O101" s="67">
        <v>806</v>
      </c>
      <c r="P101" s="67"/>
      <c r="Q101" s="5">
        <f t="shared" ref="Q101" si="71">P101+O101</f>
        <v>806</v>
      </c>
      <c r="R101" s="3">
        <f t="shared" ref="R101" si="72">O101/720</f>
        <v>1.1194444444444445</v>
      </c>
      <c r="S101" s="3">
        <f t="shared" ref="S101" si="73">P101/960</f>
        <v>0</v>
      </c>
      <c r="T101" s="3">
        <f t="shared" ref="T101" si="74">R101+S101</f>
        <v>1.1194444444444445</v>
      </c>
      <c r="U101" s="2">
        <f t="shared" ref="U101" si="75">M101/720*O101</f>
        <v>92318.366833333333</v>
      </c>
      <c r="V101" s="2">
        <f t="shared" ref="V101" si="76">N101/960*P101</f>
        <v>0</v>
      </c>
      <c r="W101" s="2">
        <f t="shared" ref="W101" si="77">U101+V101</f>
        <v>92318.366833333333</v>
      </c>
      <c r="X101" s="4"/>
      <c r="Y101" s="1"/>
      <c r="Z101" s="2">
        <f>17697*Y101%/18*X101</f>
        <v>0</v>
      </c>
      <c r="AA101" s="1"/>
      <c r="AB101" s="1"/>
      <c r="AC101" s="1"/>
      <c r="AD101" s="1"/>
      <c r="AE101" s="1"/>
      <c r="AF101" s="2"/>
      <c r="AG101" s="4">
        <f t="shared" si="33"/>
        <v>0</v>
      </c>
      <c r="AH101" s="4">
        <f t="shared" si="36"/>
        <v>92318.366833333333</v>
      </c>
      <c r="AI101" s="4">
        <f t="shared" si="46"/>
        <v>9231.836683333333</v>
      </c>
      <c r="AJ101" s="2">
        <f t="shared" ref="AJ101" si="78">AH101+AI101</f>
        <v>101550.20351666666</v>
      </c>
    </row>
    <row r="102" spans="2:37" s="49" customFormat="1" ht="36" customHeight="1" x14ac:dyDescent="0.2">
      <c r="B102" s="1">
        <v>88</v>
      </c>
      <c r="C102" s="9" t="s">
        <v>106</v>
      </c>
      <c r="D102" s="9" t="s">
        <v>357</v>
      </c>
      <c r="E102" s="1" t="s">
        <v>0</v>
      </c>
      <c r="F102" s="67" t="s">
        <v>390</v>
      </c>
      <c r="G102" s="67"/>
      <c r="H102" s="1" t="s">
        <v>77</v>
      </c>
      <c r="I102" s="1">
        <v>5.31</v>
      </c>
      <c r="J102" s="1">
        <v>4.75</v>
      </c>
      <c r="K102" s="1"/>
      <c r="L102" s="1">
        <v>17697</v>
      </c>
      <c r="M102" s="2">
        <f t="shared" ref="M102" si="79">J102*L102</f>
        <v>84060.75</v>
      </c>
      <c r="N102" s="2">
        <f t="shared" ref="N102" si="80">K102*L102</f>
        <v>0</v>
      </c>
      <c r="O102" s="67">
        <v>444</v>
      </c>
      <c r="P102" s="67"/>
      <c r="Q102" s="5">
        <f t="shared" ref="Q102" si="81">P102+O102</f>
        <v>444</v>
      </c>
      <c r="R102" s="3">
        <f t="shared" ref="R102" si="82">O102/720</f>
        <v>0.6166666666666667</v>
      </c>
      <c r="S102" s="3">
        <f t="shared" ref="S102" si="83">P102/960</f>
        <v>0</v>
      </c>
      <c r="T102" s="3">
        <f t="shared" ref="T102" si="84">R102+S102</f>
        <v>0.6166666666666667</v>
      </c>
      <c r="U102" s="2">
        <f t="shared" ref="U102" si="85">M102/720*O102</f>
        <v>51837.462500000001</v>
      </c>
      <c r="V102" s="2">
        <f t="shared" ref="V102" si="86">N102/960*P102</f>
        <v>0</v>
      </c>
      <c r="W102" s="2">
        <f t="shared" ref="W102" si="87">U102+V102</f>
        <v>51837.462500000001</v>
      </c>
      <c r="X102" s="4">
        <v>444</v>
      </c>
      <c r="Y102" s="1">
        <v>40</v>
      </c>
      <c r="Z102" s="2">
        <f>17697*Y102%/720*X102</f>
        <v>4365.26</v>
      </c>
      <c r="AA102" s="1"/>
      <c r="AB102" s="1"/>
      <c r="AC102" s="1"/>
      <c r="AD102" s="1"/>
      <c r="AE102" s="1"/>
      <c r="AF102" s="2"/>
      <c r="AG102" s="4">
        <f t="shared" si="33"/>
        <v>4365.26</v>
      </c>
      <c r="AH102" s="4">
        <f t="shared" si="36"/>
        <v>56202.722500000003</v>
      </c>
      <c r="AI102" s="4">
        <f t="shared" si="46"/>
        <v>5183.7462500000001</v>
      </c>
      <c r="AJ102" s="2">
        <f t="shared" ref="AJ102" si="88">AH102+AI102</f>
        <v>61386.46875</v>
      </c>
    </row>
    <row r="103" spans="2:37" s="49" customFormat="1" ht="47.25" x14ac:dyDescent="0.2">
      <c r="B103" s="77">
        <v>89</v>
      </c>
      <c r="C103" s="9" t="s">
        <v>52</v>
      </c>
      <c r="D103" s="9" t="s">
        <v>156</v>
      </c>
      <c r="E103" s="1" t="s">
        <v>0</v>
      </c>
      <c r="F103" s="67" t="s">
        <v>376</v>
      </c>
      <c r="G103" s="67"/>
      <c r="H103" s="1" t="s">
        <v>77</v>
      </c>
      <c r="I103" s="1">
        <v>5.03</v>
      </c>
      <c r="J103" s="1">
        <v>5.31</v>
      </c>
      <c r="K103" s="1"/>
      <c r="L103" s="1">
        <v>17697</v>
      </c>
      <c r="M103" s="2">
        <f t="shared" si="37"/>
        <v>93971.069999999992</v>
      </c>
      <c r="N103" s="2">
        <f t="shared" si="38"/>
        <v>0</v>
      </c>
      <c r="O103" s="67">
        <v>712</v>
      </c>
      <c r="P103" s="67"/>
      <c r="Q103" s="5">
        <f t="shared" si="39"/>
        <v>712</v>
      </c>
      <c r="R103" s="3">
        <f t="shared" si="40"/>
        <v>0.98888888888888893</v>
      </c>
      <c r="S103" s="3">
        <f t="shared" si="41"/>
        <v>0</v>
      </c>
      <c r="T103" s="3">
        <f t="shared" si="42"/>
        <v>0.98888888888888893</v>
      </c>
      <c r="U103" s="2">
        <f t="shared" si="43"/>
        <v>92926.946999999986</v>
      </c>
      <c r="V103" s="2">
        <f t="shared" si="44"/>
        <v>0</v>
      </c>
      <c r="W103" s="2">
        <f t="shared" si="45"/>
        <v>92926.946999999986</v>
      </c>
      <c r="X103" s="4"/>
      <c r="Y103" s="1"/>
      <c r="Z103" s="2"/>
      <c r="AA103" s="1"/>
      <c r="AB103" s="1"/>
      <c r="AC103" s="1"/>
      <c r="AD103" s="1"/>
      <c r="AE103" s="1"/>
      <c r="AF103" s="2"/>
      <c r="AG103" s="4">
        <f t="shared" si="33"/>
        <v>0</v>
      </c>
      <c r="AH103" s="4">
        <f t="shared" si="36"/>
        <v>92926.946999999986</v>
      </c>
      <c r="AI103" s="4">
        <f t="shared" si="46"/>
        <v>9292.6946999999982</v>
      </c>
      <c r="AJ103" s="2">
        <f t="shared" si="47"/>
        <v>102219.64169999998</v>
      </c>
    </row>
    <row r="104" spans="2:37" s="49" customFormat="1" ht="31.5" x14ac:dyDescent="0.2">
      <c r="B104" s="1">
        <v>90</v>
      </c>
      <c r="C104" s="9" t="s">
        <v>28</v>
      </c>
      <c r="D104" s="9" t="s">
        <v>240</v>
      </c>
      <c r="E104" s="1" t="s">
        <v>71</v>
      </c>
      <c r="F104" s="67" t="s">
        <v>377</v>
      </c>
      <c r="G104" s="67" t="s">
        <v>110</v>
      </c>
      <c r="H104" s="1" t="s">
        <v>79</v>
      </c>
      <c r="I104" s="1">
        <v>5.31</v>
      </c>
      <c r="J104" s="1"/>
      <c r="K104" s="1">
        <v>3.73</v>
      </c>
      <c r="L104" s="1">
        <v>17697</v>
      </c>
      <c r="M104" s="2">
        <f t="shared" ref="M104:M107" si="89">J104*L104</f>
        <v>0</v>
      </c>
      <c r="N104" s="2">
        <f t="shared" ref="N104:N107" si="90">K104*L104</f>
        <v>66009.81</v>
      </c>
      <c r="O104" s="67"/>
      <c r="P104" s="67">
        <v>1070</v>
      </c>
      <c r="Q104" s="5">
        <f t="shared" ref="Q104:Q107" si="91">P104+O104</f>
        <v>1070</v>
      </c>
      <c r="R104" s="3">
        <f t="shared" ref="R104:R121" si="92">O104/720</f>
        <v>0</v>
      </c>
      <c r="S104" s="3">
        <f t="shared" ref="S104:S107" si="93">P104/960</f>
        <v>1.1145833333333333</v>
      </c>
      <c r="T104" s="3">
        <f t="shared" ref="T104:T121" si="94">R104+S104</f>
        <v>1.1145833333333333</v>
      </c>
      <c r="U104" s="2">
        <f t="shared" ref="U104:U121" si="95">M104/720*O104</f>
        <v>0</v>
      </c>
      <c r="V104" s="2">
        <f t="shared" ref="V104:V121" si="96">N104/960*P104</f>
        <v>73573.43406249999</v>
      </c>
      <c r="W104" s="2">
        <f t="shared" ref="W104:W121" si="97">U104+V104</f>
        <v>73573.43406249999</v>
      </c>
      <c r="X104" s="4"/>
      <c r="Y104" s="1"/>
      <c r="Z104" s="2">
        <f>17697*Y104%/18*X104</f>
        <v>0</v>
      </c>
      <c r="AA104" s="1"/>
      <c r="AB104" s="1"/>
      <c r="AC104" s="1"/>
      <c r="AD104" s="1"/>
      <c r="AE104" s="1"/>
      <c r="AF104" s="2"/>
      <c r="AG104" s="4">
        <f t="shared" si="33"/>
        <v>0</v>
      </c>
      <c r="AH104" s="4">
        <f t="shared" si="36"/>
        <v>73573.43406249999</v>
      </c>
      <c r="AI104" s="4">
        <f t="shared" si="46"/>
        <v>7357.3434062499991</v>
      </c>
      <c r="AJ104" s="2">
        <f t="shared" ref="AJ104:AJ121" si="98">AH104+AI104</f>
        <v>80930.777468749991</v>
      </c>
    </row>
    <row r="105" spans="2:37" s="49" customFormat="1" ht="31.5" x14ac:dyDescent="0.2">
      <c r="B105" s="77">
        <v>91</v>
      </c>
      <c r="C105" s="9" t="s">
        <v>31</v>
      </c>
      <c r="D105" s="9" t="s">
        <v>149</v>
      </c>
      <c r="E105" s="1" t="s">
        <v>0</v>
      </c>
      <c r="F105" s="67" t="s">
        <v>296</v>
      </c>
      <c r="G105" s="67"/>
      <c r="H105" s="1" t="s">
        <v>77</v>
      </c>
      <c r="I105" s="1"/>
      <c r="J105" s="1">
        <v>5.12</v>
      </c>
      <c r="K105" s="1"/>
      <c r="L105" s="1">
        <v>17697</v>
      </c>
      <c r="M105" s="2">
        <f t="shared" si="89"/>
        <v>90608.639999999999</v>
      </c>
      <c r="N105" s="2">
        <f t="shared" si="90"/>
        <v>0</v>
      </c>
      <c r="O105" s="67">
        <v>859</v>
      </c>
      <c r="P105" s="67">
        <v>0</v>
      </c>
      <c r="Q105" s="5">
        <f t="shared" si="91"/>
        <v>859</v>
      </c>
      <c r="R105" s="3">
        <f t="shared" si="92"/>
        <v>1.1930555555555555</v>
      </c>
      <c r="S105" s="3">
        <f t="shared" si="93"/>
        <v>0</v>
      </c>
      <c r="T105" s="3">
        <f t="shared" si="94"/>
        <v>1.1930555555555555</v>
      </c>
      <c r="U105" s="2">
        <f t="shared" si="95"/>
        <v>108101.14133333333</v>
      </c>
      <c r="V105" s="2">
        <f t="shared" si="96"/>
        <v>0</v>
      </c>
      <c r="W105" s="2">
        <f t="shared" si="97"/>
        <v>108101.14133333333</v>
      </c>
      <c r="X105" s="4"/>
      <c r="Y105" s="1"/>
      <c r="Z105" s="2"/>
      <c r="AA105" s="1"/>
      <c r="AB105" s="1"/>
      <c r="AC105" s="1"/>
      <c r="AD105" s="1"/>
      <c r="AE105" s="1"/>
      <c r="AF105" s="2"/>
      <c r="AG105" s="4">
        <f t="shared" si="33"/>
        <v>0</v>
      </c>
      <c r="AH105" s="4">
        <f t="shared" si="36"/>
        <v>108101.14133333333</v>
      </c>
      <c r="AI105" s="4">
        <f t="shared" si="46"/>
        <v>10810.114133333334</v>
      </c>
      <c r="AJ105" s="2">
        <f t="shared" si="98"/>
        <v>118911.25546666667</v>
      </c>
    </row>
    <row r="106" spans="2:37" s="49" customFormat="1" ht="37.5" customHeight="1" x14ac:dyDescent="0.2">
      <c r="B106" s="1">
        <v>92</v>
      </c>
      <c r="C106" s="9" t="s">
        <v>66</v>
      </c>
      <c r="D106" s="9" t="s">
        <v>241</v>
      </c>
      <c r="E106" s="1" t="s">
        <v>0</v>
      </c>
      <c r="F106" s="67" t="s">
        <v>378</v>
      </c>
      <c r="G106" s="67"/>
      <c r="H106" s="1" t="s">
        <v>77</v>
      </c>
      <c r="I106" s="1">
        <v>5.03</v>
      </c>
      <c r="J106" s="1">
        <v>5.31</v>
      </c>
      <c r="K106" s="1"/>
      <c r="L106" s="1">
        <v>17697</v>
      </c>
      <c r="M106" s="2">
        <f t="shared" si="89"/>
        <v>93971.069999999992</v>
      </c>
      <c r="N106" s="2">
        <f t="shared" si="90"/>
        <v>0</v>
      </c>
      <c r="O106" s="67">
        <v>366</v>
      </c>
      <c r="P106" s="67"/>
      <c r="Q106" s="5">
        <f t="shared" si="91"/>
        <v>366</v>
      </c>
      <c r="R106" s="3">
        <f t="shared" si="92"/>
        <v>0.5083333333333333</v>
      </c>
      <c r="S106" s="3">
        <f t="shared" si="93"/>
        <v>0</v>
      </c>
      <c r="T106" s="3">
        <f t="shared" si="94"/>
        <v>0.5083333333333333</v>
      </c>
      <c r="U106" s="2">
        <f t="shared" si="95"/>
        <v>47768.62724999999</v>
      </c>
      <c r="V106" s="2">
        <f t="shared" si="96"/>
        <v>0</v>
      </c>
      <c r="W106" s="2">
        <f t="shared" si="97"/>
        <v>47768.62724999999</v>
      </c>
      <c r="X106" s="4"/>
      <c r="Y106" s="1"/>
      <c r="Z106" s="2"/>
      <c r="AA106" s="1"/>
      <c r="AB106" s="1"/>
      <c r="AC106" s="1"/>
      <c r="AD106" s="1"/>
      <c r="AE106" s="1"/>
      <c r="AF106" s="2"/>
      <c r="AG106" s="4">
        <f t="shared" si="33"/>
        <v>0</v>
      </c>
      <c r="AH106" s="4">
        <f t="shared" si="36"/>
        <v>47768.62724999999</v>
      </c>
      <c r="AI106" s="4">
        <f t="shared" si="46"/>
        <v>4776.862724999999</v>
      </c>
      <c r="AJ106" s="2">
        <f t="shared" si="98"/>
        <v>52545.489974999989</v>
      </c>
    </row>
    <row r="107" spans="2:37" s="49" customFormat="1" ht="31.5" x14ac:dyDescent="0.2">
      <c r="B107" s="77">
        <v>93</v>
      </c>
      <c r="C107" s="9" t="s">
        <v>57</v>
      </c>
      <c r="D107" s="9" t="s">
        <v>358</v>
      </c>
      <c r="E107" s="1" t="s">
        <v>0</v>
      </c>
      <c r="F107" s="67" t="s">
        <v>379</v>
      </c>
      <c r="G107" s="67"/>
      <c r="H107" s="1" t="s">
        <v>77</v>
      </c>
      <c r="I107" s="1">
        <v>5.31</v>
      </c>
      <c r="J107" s="1">
        <v>4.75</v>
      </c>
      <c r="K107" s="1"/>
      <c r="L107" s="1">
        <v>17697</v>
      </c>
      <c r="M107" s="2">
        <f t="shared" si="89"/>
        <v>84060.75</v>
      </c>
      <c r="N107" s="2">
        <f t="shared" si="90"/>
        <v>0</v>
      </c>
      <c r="O107" s="67">
        <v>926</v>
      </c>
      <c r="P107" s="67"/>
      <c r="Q107" s="5">
        <f t="shared" si="91"/>
        <v>926</v>
      </c>
      <c r="R107" s="3">
        <f t="shared" si="92"/>
        <v>1.2861111111111112</v>
      </c>
      <c r="S107" s="3">
        <f t="shared" si="93"/>
        <v>0</v>
      </c>
      <c r="T107" s="3">
        <f t="shared" si="94"/>
        <v>1.2861111111111112</v>
      </c>
      <c r="U107" s="2">
        <f t="shared" si="95"/>
        <v>108111.46458333333</v>
      </c>
      <c r="V107" s="2">
        <f t="shared" si="96"/>
        <v>0</v>
      </c>
      <c r="W107" s="2">
        <f t="shared" si="97"/>
        <v>108111.46458333333</v>
      </c>
      <c r="X107" s="4"/>
      <c r="Y107" s="1"/>
      <c r="Z107" s="2"/>
      <c r="AA107" s="1"/>
      <c r="AB107" s="1"/>
      <c r="AC107" s="1"/>
      <c r="AD107" s="1"/>
      <c r="AE107" s="1"/>
      <c r="AF107" s="2"/>
      <c r="AG107" s="4">
        <f t="shared" si="33"/>
        <v>0</v>
      </c>
      <c r="AH107" s="4">
        <f t="shared" si="36"/>
        <v>108111.46458333333</v>
      </c>
      <c r="AI107" s="4">
        <f t="shared" si="46"/>
        <v>10811.146458333335</v>
      </c>
      <c r="AJ107" s="2">
        <f t="shared" si="98"/>
        <v>118922.61104166666</v>
      </c>
    </row>
    <row r="108" spans="2:37" s="49" customFormat="1" ht="31.5" x14ac:dyDescent="0.2">
      <c r="B108" s="1">
        <v>94</v>
      </c>
      <c r="C108" s="9" t="s">
        <v>38</v>
      </c>
      <c r="D108" s="9" t="s">
        <v>150</v>
      </c>
      <c r="E108" s="1" t="s">
        <v>0</v>
      </c>
      <c r="F108" s="67" t="s">
        <v>297</v>
      </c>
      <c r="G108" s="67"/>
      <c r="H108" s="1" t="s">
        <v>77</v>
      </c>
      <c r="I108" s="1">
        <v>4.93</v>
      </c>
      <c r="J108" s="1">
        <v>4.93</v>
      </c>
      <c r="K108" s="1"/>
      <c r="L108" s="1">
        <v>17697</v>
      </c>
      <c r="M108" s="2">
        <f>J108*L108</f>
        <v>87246.209999999992</v>
      </c>
      <c r="N108" s="2">
        <f>K108*L108</f>
        <v>0</v>
      </c>
      <c r="O108" s="67">
        <v>754</v>
      </c>
      <c r="P108" s="67"/>
      <c r="Q108" s="5">
        <f>P108+O108</f>
        <v>754</v>
      </c>
      <c r="R108" s="3">
        <f>O108/720</f>
        <v>1.0472222222222223</v>
      </c>
      <c r="S108" s="3">
        <f>P108/960</f>
        <v>0</v>
      </c>
      <c r="T108" s="3">
        <f>R108+S108</f>
        <v>1.0472222222222223</v>
      </c>
      <c r="U108" s="2">
        <f>M108/720*O108</f>
        <v>91366.169916666651</v>
      </c>
      <c r="V108" s="2">
        <f>N108/960*P108</f>
        <v>0</v>
      </c>
      <c r="W108" s="2">
        <f>U108+V108</f>
        <v>91366.169916666651</v>
      </c>
      <c r="X108" s="4"/>
      <c r="Y108" s="1"/>
      <c r="Z108" s="2">
        <f>17697*Y108%/18*X108</f>
        <v>0</v>
      </c>
      <c r="AA108" s="1"/>
      <c r="AB108" s="1"/>
      <c r="AC108" s="1"/>
      <c r="AD108" s="1"/>
      <c r="AE108" s="1"/>
      <c r="AF108" s="2"/>
      <c r="AG108" s="4">
        <f t="shared" si="33"/>
        <v>0</v>
      </c>
      <c r="AH108" s="4">
        <f t="shared" si="36"/>
        <v>91366.169916666651</v>
      </c>
      <c r="AI108" s="4">
        <f t="shared" si="46"/>
        <v>9136.6169916666659</v>
      </c>
      <c r="AJ108" s="2">
        <f>AH108+AI108</f>
        <v>100502.78690833332</v>
      </c>
    </row>
    <row r="109" spans="2:37" s="51" customFormat="1" ht="13.5" hidden="1" customHeight="1" x14ac:dyDescent="0.2">
      <c r="B109" s="112" t="s">
        <v>2</v>
      </c>
      <c r="C109" s="112" t="s">
        <v>3</v>
      </c>
      <c r="D109" s="78"/>
      <c r="E109" s="103" t="s">
        <v>4</v>
      </c>
      <c r="F109" s="116" t="s">
        <v>1</v>
      </c>
      <c r="G109" s="113" t="s">
        <v>5</v>
      </c>
      <c r="H109" s="78"/>
      <c r="I109" s="112" t="s">
        <v>24</v>
      </c>
      <c r="J109" s="112"/>
      <c r="K109" s="112"/>
      <c r="L109" s="112"/>
      <c r="M109" s="112"/>
      <c r="N109" s="112"/>
      <c r="O109" s="112"/>
      <c r="P109" s="112"/>
      <c r="Q109" s="112"/>
      <c r="R109" s="112"/>
      <c r="S109" s="112"/>
      <c r="T109" s="112"/>
      <c r="U109" s="112"/>
      <c r="V109" s="112"/>
      <c r="W109" s="112"/>
      <c r="X109" s="112" t="s">
        <v>25</v>
      </c>
      <c r="Y109" s="112"/>
      <c r="Z109" s="112"/>
      <c r="AA109" s="112"/>
      <c r="AB109" s="112"/>
      <c r="AC109" s="112"/>
      <c r="AD109" s="112"/>
      <c r="AE109" s="112"/>
      <c r="AF109" s="112"/>
      <c r="AG109" s="103" t="s">
        <v>22</v>
      </c>
      <c r="AH109" s="103" t="s">
        <v>33</v>
      </c>
      <c r="AI109" s="103" t="s">
        <v>34</v>
      </c>
      <c r="AJ109" s="103" t="s">
        <v>23</v>
      </c>
      <c r="AK109" s="49"/>
    </row>
    <row r="110" spans="2:37" s="51" customFormat="1" ht="60.75" hidden="1" customHeight="1" x14ac:dyDescent="0.2">
      <c r="B110" s="112"/>
      <c r="C110" s="112"/>
      <c r="D110" s="79"/>
      <c r="E110" s="104"/>
      <c r="F110" s="116"/>
      <c r="G110" s="114"/>
      <c r="H110" s="79" t="s">
        <v>76</v>
      </c>
      <c r="I110" s="112" t="s">
        <v>6</v>
      </c>
      <c r="J110" s="77" t="s">
        <v>6</v>
      </c>
      <c r="K110" s="112" t="s">
        <v>7</v>
      </c>
      <c r="L110" s="112" t="s">
        <v>8</v>
      </c>
      <c r="M110" s="112" t="s">
        <v>9</v>
      </c>
      <c r="N110" s="112" t="s">
        <v>10</v>
      </c>
      <c r="O110" s="116" t="s">
        <v>11</v>
      </c>
      <c r="P110" s="116"/>
      <c r="Q110" s="117" t="s">
        <v>13</v>
      </c>
      <c r="R110" s="112" t="s">
        <v>14</v>
      </c>
      <c r="S110" s="112"/>
      <c r="T110" s="112" t="s">
        <v>15</v>
      </c>
      <c r="U110" s="111" t="s">
        <v>16</v>
      </c>
      <c r="V110" s="111"/>
      <c r="W110" s="111" t="s">
        <v>17</v>
      </c>
      <c r="X110" s="112" t="s">
        <v>72</v>
      </c>
      <c r="Y110" s="112"/>
      <c r="Z110" s="112"/>
      <c r="AA110" s="112" t="s">
        <v>90</v>
      </c>
      <c r="AB110" s="112"/>
      <c r="AC110" s="112"/>
      <c r="AD110" s="112" t="s">
        <v>109</v>
      </c>
      <c r="AE110" s="112"/>
      <c r="AF110" s="112"/>
      <c r="AG110" s="104"/>
      <c r="AH110" s="104"/>
      <c r="AI110" s="104"/>
      <c r="AJ110" s="104"/>
      <c r="AK110" s="49"/>
    </row>
    <row r="111" spans="2:37" s="51" customFormat="1" ht="24" hidden="1" customHeight="1" x14ac:dyDescent="0.2">
      <c r="B111" s="112"/>
      <c r="C111" s="112"/>
      <c r="D111" s="80"/>
      <c r="E111" s="105"/>
      <c r="F111" s="116"/>
      <c r="G111" s="115"/>
      <c r="H111" s="80"/>
      <c r="I111" s="112"/>
      <c r="J111" s="77"/>
      <c r="K111" s="112"/>
      <c r="L111" s="112"/>
      <c r="M111" s="112"/>
      <c r="N111" s="112"/>
      <c r="O111" s="95" t="s">
        <v>12</v>
      </c>
      <c r="P111" s="95" t="s">
        <v>41</v>
      </c>
      <c r="Q111" s="117"/>
      <c r="R111" s="77" t="s">
        <v>12</v>
      </c>
      <c r="S111" s="81" t="s">
        <v>41</v>
      </c>
      <c r="T111" s="112"/>
      <c r="U111" s="82" t="s">
        <v>12</v>
      </c>
      <c r="V111" s="82" t="s">
        <v>41</v>
      </c>
      <c r="W111" s="111"/>
      <c r="X111" s="77" t="s">
        <v>20</v>
      </c>
      <c r="Y111" s="77" t="s">
        <v>18</v>
      </c>
      <c r="Z111" s="82" t="s">
        <v>19</v>
      </c>
      <c r="AA111" s="77" t="s">
        <v>21</v>
      </c>
      <c r="AB111" s="77" t="s">
        <v>18</v>
      </c>
      <c r="AC111" s="77" t="s">
        <v>19</v>
      </c>
      <c r="AD111" s="77" t="s">
        <v>21</v>
      </c>
      <c r="AE111" s="77" t="s">
        <v>18</v>
      </c>
      <c r="AF111" s="77" t="s">
        <v>19</v>
      </c>
      <c r="AG111" s="105"/>
      <c r="AH111" s="105"/>
      <c r="AI111" s="105"/>
      <c r="AJ111" s="105"/>
      <c r="AK111" s="49"/>
    </row>
    <row r="112" spans="2:37" s="51" customFormat="1" ht="54.75" customHeight="1" x14ac:dyDescent="0.2">
      <c r="B112" s="77">
        <v>95</v>
      </c>
      <c r="C112" s="9" t="s">
        <v>67</v>
      </c>
      <c r="D112" s="9" t="s">
        <v>165</v>
      </c>
      <c r="E112" s="1" t="s">
        <v>71</v>
      </c>
      <c r="F112" s="67" t="s">
        <v>251</v>
      </c>
      <c r="G112" s="67" t="s">
        <v>30</v>
      </c>
      <c r="H112" s="1" t="s">
        <v>409</v>
      </c>
      <c r="I112" s="1">
        <v>3.89</v>
      </c>
      <c r="J112" s="1">
        <v>4.3899999999999997</v>
      </c>
      <c r="K112" s="1">
        <v>4.5199999999999996</v>
      </c>
      <c r="L112" s="2">
        <v>17697</v>
      </c>
      <c r="M112" s="2">
        <f>J112*L112</f>
        <v>77689.829999999987</v>
      </c>
      <c r="N112" s="2">
        <f>K112*L112</f>
        <v>79990.439999999988</v>
      </c>
      <c r="O112" s="67">
        <v>136</v>
      </c>
      <c r="P112" s="97">
        <v>777</v>
      </c>
      <c r="Q112" s="5">
        <f>P112+O112</f>
        <v>913</v>
      </c>
      <c r="R112" s="3">
        <f t="shared" ref="R112" si="99">O112/960</f>
        <v>0.14166666666666666</v>
      </c>
      <c r="S112" s="3">
        <f>P112/960</f>
        <v>0.80937499999999996</v>
      </c>
      <c r="T112" s="3">
        <f>R112+S112</f>
        <v>0.95104166666666656</v>
      </c>
      <c r="U112" s="2">
        <f>M112/720*O112</f>
        <v>14674.745666666664</v>
      </c>
      <c r="V112" s="2">
        <f>N112/960*P112</f>
        <v>64742.262374999991</v>
      </c>
      <c r="W112" s="2">
        <f>U112+V112</f>
        <v>79417.008041666661</v>
      </c>
      <c r="X112" s="4"/>
      <c r="Y112" s="1"/>
      <c r="Z112" s="2">
        <f>17697*Y112%/18*X112</f>
        <v>0</v>
      </c>
      <c r="AA112" s="1"/>
      <c r="AB112" s="1"/>
      <c r="AC112" s="1"/>
      <c r="AD112" s="1"/>
      <c r="AE112" s="1"/>
      <c r="AF112" s="2"/>
      <c r="AG112" s="4">
        <f t="shared" ref="AG112:AG150" si="100">Z112+AC112+AF112</f>
        <v>0</v>
      </c>
      <c r="AH112" s="4">
        <f t="shared" ref="AH112:AH152" si="101">AG112+W112</f>
        <v>79417.008041666661</v>
      </c>
      <c r="AI112" s="4">
        <f t="shared" ref="AI112:AI123" si="102">W112*10%</f>
        <v>7941.7008041666668</v>
      </c>
      <c r="AJ112" s="2">
        <f>AH112+AI112</f>
        <v>87358.708845833331</v>
      </c>
      <c r="AK112" s="49"/>
    </row>
    <row r="113" spans="1:36" s="49" customFormat="1" ht="39.75" customHeight="1" x14ac:dyDescent="0.2">
      <c r="B113" s="1">
        <v>96</v>
      </c>
      <c r="C113" s="9" t="s">
        <v>74</v>
      </c>
      <c r="D113" s="9" t="s">
        <v>207</v>
      </c>
      <c r="E113" s="1" t="s">
        <v>0</v>
      </c>
      <c r="F113" s="67" t="s">
        <v>295</v>
      </c>
      <c r="G113" s="67"/>
      <c r="H113" s="1" t="s">
        <v>77</v>
      </c>
      <c r="I113" s="1">
        <v>3.73</v>
      </c>
      <c r="J113" s="1">
        <v>5.31</v>
      </c>
      <c r="K113" s="1"/>
      <c r="L113" s="1">
        <v>17697</v>
      </c>
      <c r="M113" s="2">
        <f t="shared" ref="M113:M152" si="103">J113*L113</f>
        <v>93971.069999999992</v>
      </c>
      <c r="N113" s="2">
        <f t="shared" ref="N113:N152" si="104">K113*L113</f>
        <v>0</v>
      </c>
      <c r="O113" s="67">
        <v>940</v>
      </c>
      <c r="P113" s="67">
        <v>0</v>
      </c>
      <c r="Q113" s="5">
        <f t="shared" ref="Q113:Q152" si="105">P113+O113</f>
        <v>940</v>
      </c>
      <c r="R113" s="3">
        <f t="shared" si="92"/>
        <v>1.3055555555555556</v>
      </c>
      <c r="S113" s="3">
        <f t="shared" ref="S113:S152" si="106">P113/960</f>
        <v>0</v>
      </c>
      <c r="T113" s="3">
        <f t="shared" si="94"/>
        <v>1.3055555555555556</v>
      </c>
      <c r="U113" s="2">
        <f t="shared" si="95"/>
        <v>122684.45249999998</v>
      </c>
      <c r="V113" s="2">
        <f t="shared" si="96"/>
        <v>0</v>
      </c>
      <c r="W113" s="2">
        <f t="shared" si="97"/>
        <v>122684.45249999998</v>
      </c>
      <c r="X113" s="4"/>
      <c r="Y113" s="1"/>
      <c r="Z113" s="2">
        <f>17697*Y113%/18*X113</f>
        <v>0</v>
      </c>
      <c r="AA113" s="1"/>
      <c r="AB113" s="1"/>
      <c r="AC113" s="1"/>
      <c r="AD113" s="1"/>
      <c r="AE113" s="1"/>
      <c r="AF113" s="2"/>
      <c r="AG113" s="4">
        <f t="shared" si="100"/>
        <v>0</v>
      </c>
      <c r="AH113" s="4">
        <f t="shared" si="101"/>
        <v>122684.45249999998</v>
      </c>
      <c r="AI113" s="4">
        <f t="shared" si="102"/>
        <v>12268.445249999999</v>
      </c>
      <c r="AJ113" s="2">
        <f t="shared" si="98"/>
        <v>134952.89774999997</v>
      </c>
    </row>
    <row r="114" spans="1:36" s="49" customFormat="1" ht="47.25" x14ac:dyDescent="0.2">
      <c r="B114" s="77">
        <v>97</v>
      </c>
      <c r="C114" s="9" t="s">
        <v>175</v>
      </c>
      <c r="D114" s="9" t="s">
        <v>242</v>
      </c>
      <c r="E114" s="1" t="s">
        <v>0</v>
      </c>
      <c r="F114" s="67" t="s">
        <v>288</v>
      </c>
      <c r="G114" s="67" t="s">
        <v>30</v>
      </c>
      <c r="H114" s="1" t="s">
        <v>408</v>
      </c>
      <c r="I114" s="1">
        <v>5.31</v>
      </c>
      <c r="J114" s="1">
        <v>5.31</v>
      </c>
      <c r="K114" s="1">
        <v>4.75</v>
      </c>
      <c r="L114" s="1">
        <v>17697</v>
      </c>
      <c r="M114" s="2">
        <f t="shared" si="103"/>
        <v>93971.069999999992</v>
      </c>
      <c r="N114" s="2">
        <f t="shared" si="104"/>
        <v>84060.75</v>
      </c>
      <c r="O114" s="67">
        <v>74</v>
      </c>
      <c r="P114" s="67">
        <v>120</v>
      </c>
      <c r="Q114" s="5">
        <f t="shared" si="105"/>
        <v>194</v>
      </c>
      <c r="R114" s="3">
        <f t="shared" si="92"/>
        <v>0.10277777777777777</v>
      </c>
      <c r="S114" s="3">
        <f t="shared" si="106"/>
        <v>0.125</v>
      </c>
      <c r="T114" s="3">
        <f t="shared" si="94"/>
        <v>0.22777777777777777</v>
      </c>
      <c r="U114" s="2">
        <f t="shared" si="95"/>
        <v>9658.1377499999981</v>
      </c>
      <c r="V114" s="2">
        <f t="shared" si="96"/>
        <v>10507.59375</v>
      </c>
      <c r="W114" s="2">
        <f t="shared" si="97"/>
        <v>20165.731499999998</v>
      </c>
      <c r="X114" s="4"/>
      <c r="Y114" s="1"/>
      <c r="Z114" s="2"/>
      <c r="AA114" s="1"/>
      <c r="AB114" s="1"/>
      <c r="AC114" s="1"/>
      <c r="AD114" s="1"/>
      <c r="AE114" s="1"/>
      <c r="AF114" s="2"/>
      <c r="AG114" s="4">
        <f t="shared" si="100"/>
        <v>0</v>
      </c>
      <c r="AH114" s="4">
        <f t="shared" si="101"/>
        <v>20165.731499999998</v>
      </c>
      <c r="AI114" s="4">
        <f t="shared" si="102"/>
        <v>2016.5731499999999</v>
      </c>
      <c r="AJ114" s="2">
        <f t="shared" si="98"/>
        <v>22182.304649999998</v>
      </c>
    </row>
    <row r="115" spans="1:36" s="49" customFormat="1" ht="48" customHeight="1" x14ac:dyDescent="0.2">
      <c r="B115" s="1">
        <v>98</v>
      </c>
      <c r="C115" s="9" t="s">
        <v>68</v>
      </c>
      <c r="D115" s="9" t="s">
        <v>151</v>
      </c>
      <c r="E115" s="1" t="s">
        <v>0</v>
      </c>
      <c r="F115" s="67" t="s">
        <v>380</v>
      </c>
      <c r="G115" s="67" t="s">
        <v>30</v>
      </c>
      <c r="H115" s="1" t="s">
        <v>77</v>
      </c>
      <c r="I115" s="1">
        <v>4.75</v>
      </c>
      <c r="J115" s="1">
        <v>4.75</v>
      </c>
      <c r="K115" s="1"/>
      <c r="L115" s="1">
        <v>17697</v>
      </c>
      <c r="M115" s="2">
        <f t="shared" si="103"/>
        <v>84060.75</v>
      </c>
      <c r="N115" s="2">
        <f t="shared" si="104"/>
        <v>0</v>
      </c>
      <c r="O115" s="67">
        <v>1080</v>
      </c>
      <c r="P115" s="67"/>
      <c r="Q115" s="5">
        <f t="shared" si="105"/>
        <v>1080</v>
      </c>
      <c r="R115" s="3">
        <f t="shared" si="92"/>
        <v>1.5</v>
      </c>
      <c r="S115" s="3">
        <f t="shared" si="106"/>
        <v>0</v>
      </c>
      <c r="T115" s="3">
        <f t="shared" si="94"/>
        <v>1.5</v>
      </c>
      <c r="U115" s="2">
        <f t="shared" si="95"/>
        <v>126091.125</v>
      </c>
      <c r="V115" s="2">
        <f t="shared" si="96"/>
        <v>0</v>
      </c>
      <c r="W115" s="2">
        <f t="shared" si="97"/>
        <v>126091.125</v>
      </c>
      <c r="X115" s="4"/>
      <c r="Y115" s="1"/>
      <c r="Z115" s="2"/>
      <c r="AA115" s="1"/>
      <c r="AB115" s="1"/>
      <c r="AC115" s="1"/>
      <c r="AD115" s="1"/>
      <c r="AE115" s="1"/>
      <c r="AF115" s="2"/>
      <c r="AG115" s="4">
        <f t="shared" si="100"/>
        <v>0</v>
      </c>
      <c r="AH115" s="4">
        <f t="shared" si="101"/>
        <v>126091.125</v>
      </c>
      <c r="AI115" s="4">
        <f t="shared" si="102"/>
        <v>12609.112500000001</v>
      </c>
      <c r="AJ115" s="2">
        <f t="shared" si="98"/>
        <v>138700.23749999999</v>
      </c>
    </row>
    <row r="116" spans="1:36" s="49" customFormat="1" ht="48" customHeight="1" x14ac:dyDescent="0.2">
      <c r="B116" s="77">
        <v>99</v>
      </c>
      <c r="C116" s="9" t="s">
        <v>106</v>
      </c>
      <c r="D116" s="9" t="s">
        <v>359</v>
      </c>
      <c r="E116" s="1" t="s">
        <v>0</v>
      </c>
      <c r="F116" s="67" t="s">
        <v>393</v>
      </c>
      <c r="G116" s="67"/>
      <c r="H116" s="1" t="s">
        <v>77</v>
      </c>
      <c r="I116" s="1">
        <v>4.75</v>
      </c>
      <c r="J116" s="1">
        <v>4.4000000000000004</v>
      </c>
      <c r="K116" s="1"/>
      <c r="L116" s="1">
        <v>17697</v>
      </c>
      <c r="M116" s="2">
        <f t="shared" ref="M116" si="107">J116*L116</f>
        <v>77866.8</v>
      </c>
      <c r="N116" s="2">
        <f t="shared" ref="N116" si="108">K116*L116</f>
        <v>0</v>
      </c>
      <c r="O116" s="67">
        <v>748</v>
      </c>
      <c r="P116" s="67"/>
      <c r="Q116" s="5">
        <f t="shared" ref="Q116" si="109">P116+O116</f>
        <v>748</v>
      </c>
      <c r="R116" s="3">
        <f t="shared" ref="R116" si="110">O116/720</f>
        <v>1.038888888888889</v>
      </c>
      <c r="S116" s="3">
        <f t="shared" ref="S116" si="111">P116/960</f>
        <v>0</v>
      </c>
      <c r="T116" s="3">
        <f t="shared" ref="T116" si="112">R116+S116</f>
        <v>1.038888888888889</v>
      </c>
      <c r="U116" s="2">
        <f t="shared" ref="U116" si="113">M116/720*O116</f>
        <v>80894.953333333338</v>
      </c>
      <c r="V116" s="2">
        <f t="shared" ref="V116" si="114">N116/960*P116</f>
        <v>0</v>
      </c>
      <c r="W116" s="2">
        <f t="shared" ref="W116" si="115">U116+V116</f>
        <v>80894.953333333338</v>
      </c>
      <c r="X116" s="4"/>
      <c r="Y116" s="1"/>
      <c r="Z116" s="2"/>
      <c r="AA116" s="1"/>
      <c r="AB116" s="1"/>
      <c r="AC116" s="1"/>
      <c r="AD116" s="1"/>
      <c r="AE116" s="1"/>
      <c r="AF116" s="2"/>
      <c r="AG116" s="4">
        <f t="shared" si="100"/>
        <v>0</v>
      </c>
      <c r="AH116" s="4">
        <f t="shared" si="101"/>
        <v>80894.953333333338</v>
      </c>
      <c r="AI116" s="4">
        <f t="shared" si="102"/>
        <v>8089.4953333333342</v>
      </c>
      <c r="AJ116" s="2">
        <f t="shared" ref="AJ116" si="116">AH116+AI116</f>
        <v>88984.448666666678</v>
      </c>
    </row>
    <row r="117" spans="1:36" s="49" customFormat="1" ht="31.5" x14ac:dyDescent="0.2">
      <c r="B117" s="1">
        <v>100</v>
      </c>
      <c r="C117" s="9" t="s">
        <v>176</v>
      </c>
      <c r="D117" s="9" t="s">
        <v>157</v>
      </c>
      <c r="E117" s="1" t="s">
        <v>0</v>
      </c>
      <c r="F117" s="67" t="s">
        <v>381</v>
      </c>
      <c r="G117" s="67" t="s">
        <v>26</v>
      </c>
      <c r="H117" s="1" t="s">
        <v>98</v>
      </c>
      <c r="I117" s="1">
        <v>4.66</v>
      </c>
      <c r="J117" s="1">
        <v>4.75</v>
      </c>
      <c r="K117" s="1"/>
      <c r="L117" s="1">
        <v>17697</v>
      </c>
      <c r="M117" s="2">
        <f t="shared" si="103"/>
        <v>84060.75</v>
      </c>
      <c r="N117" s="2">
        <f t="shared" si="104"/>
        <v>0</v>
      </c>
      <c r="O117" s="67">
        <v>1304</v>
      </c>
      <c r="P117" s="67"/>
      <c r="Q117" s="5">
        <f t="shared" si="105"/>
        <v>1304</v>
      </c>
      <c r="R117" s="3">
        <f t="shared" si="92"/>
        <v>1.8111111111111111</v>
      </c>
      <c r="S117" s="3">
        <f t="shared" si="106"/>
        <v>0</v>
      </c>
      <c r="T117" s="3">
        <f t="shared" si="94"/>
        <v>1.8111111111111111</v>
      </c>
      <c r="U117" s="2">
        <f t="shared" si="95"/>
        <v>152243.35833333334</v>
      </c>
      <c r="V117" s="2">
        <f t="shared" si="96"/>
        <v>0</v>
      </c>
      <c r="W117" s="2">
        <f t="shared" si="97"/>
        <v>152243.35833333334</v>
      </c>
      <c r="X117" s="4"/>
      <c r="Y117" s="1"/>
      <c r="Z117" s="2">
        <f>17697*Y117%/18*X117</f>
        <v>0</v>
      </c>
      <c r="AA117" s="1"/>
      <c r="AB117" s="1"/>
      <c r="AC117" s="1"/>
      <c r="AD117" s="1"/>
      <c r="AE117" s="1"/>
      <c r="AF117" s="2"/>
      <c r="AG117" s="4">
        <f t="shared" si="100"/>
        <v>0</v>
      </c>
      <c r="AH117" s="4">
        <f t="shared" si="101"/>
        <v>152243.35833333334</v>
      </c>
      <c r="AI117" s="4">
        <f t="shared" si="102"/>
        <v>15224.335833333334</v>
      </c>
      <c r="AJ117" s="2">
        <f t="shared" si="98"/>
        <v>167467.69416666668</v>
      </c>
    </row>
    <row r="118" spans="1:36" s="49" customFormat="1" ht="31.5" x14ac:dyDescent="0.2">
      <c r="B118" s="77">
        <v>101</v>
      </c>
      <c r="C118" s="9" t="s">
        <v>32</v>
      </c>
      <c r="D118" s="9" t="s">
        <v>190</v>
      </c>
      <c r="E118" s="1" t="s">
        <v>0</v>
      </c>
      <c r="F118" s="67" t="s">
        <v>298</v>
      </c>
      <c r="G118" s="67" t="s">
        <v>110</v>
      </c>
      <c r="H118" s="1" t="s">
        <v>77</v>
      </c>
      <c r="I118" s="1"/>
      <c r="J118" s="67">
        <v>5.21</v>
      </c>
      <c r="K118" s="1"/>
      <c r="L118" s="1">
        <v>17697</v>
      </c>
      <c r="M118" s="2">
        <f t="shared" si="103"/>
        <v>92201.37</v>
      </c>
      <c r="N118" s="2">
        <f t="shared" si="104"/>
        <v>0</v>
      </c>
      <c r="O118" s="67">
        <v>238</v>
      </c>
      <c r="P118" s="67">
        <v>0</v>
      </c>
      <c r="Q118" s="5">
        <f t="shared" si="105"/>
        <v>238</v>
      </c>
      <c r="R118" s="3">
        <f t="shared" si="92"/>
        <v>0.33055555555555555</v>
      </c>
      <c r="S118" s="3">
        <f t="shared" si="106"/>
        <v>0</v>
      </c>
      <c r="T118" s="3">
        <f t="shared" si="94"/>
        <v>0.33055555555555555</v>
      </c>
      <c r="U118" s="2">
        <f t="shared" si="95"/>
        <v>30477.675083333332</v>
      </c>
      <c r="V118" s="2">
        <f t="shared" si="96"/>
        <v>0</v>
      </c>
      <c r="W118" s="2">
        <f t="shared" si="97"/>
        <v>30477.675083333332</v>
      </c>
      <c r="X118" s="4"/>
      <c r="Y118" s="1"/>
      <c r="Z118" s="2"/>
      <c r="AA118" s="1"/>
      <c r="AB118" s="1"/>
      <c r="AC118" s="1"/>
      <c r="AD118" s="1"/>
      <c r="AE118" s="1"/>
      <c r="AF118" s="2"/>
      <c r="AG118" s="4">
        <f t="shared" si="100"/>
        <v>0</v>
      </c>
      <c r="AH118" s="4">
        <f t="shared" si="101"/>
        <v>30477.675083333332</v>
      </c>
      <c r="AI118" s="4">
        <f t="shared" si="102"/>
        <v>3047.7675083333334</v>
      </c>
      <c r="AJ118" s="2">
        <f t="shared" si="98"/>
        <v>33525.442591666666</v>
      </c>
    </row>
    <row r="119" spans="1:36" s="52" customFormat="1" ht="31.5" x14ac:dyDescent="0.2">
      <c r="A119" s="23"/>
      <c r="B119" s="1">
        <v>102</v>
      </c>
      <c r="C119" s="9" t="s">
        <v>28</v>
      </c>
      <c r="D119" s="9" t="s">
        <v>188</v>
      </c>
      <c r="E119" s="1" t="s">
        <v>71</v>
      </c>
      <c r="F119" s="67" t="s">
        <v>299</v>
      </c>
      <c r="G119" s="67" t="s">
        <v>110</v>
      </c>
      <c r="H119" s="1" t="s">
        <v>79</v>
      </c>
      <c r="I119" s="1"/>
      <c r="J119" s="1"/>
      <c r="K119" s="1">
        <v>3.45</v>
      </c>
      <c r="L119" s="1">
        <v>17697</v>
      </c>
      <c r="M119" s="2">
        <f t="shared" si="103"/>
        <v>0</v>
      </c>
      <c r="N119" s="2">
        <f t="shared" si="104"/>
        <v>61054.65</v>
      </c>
      <c r="O119" s="67"/>
      <c r="P119" s="67">
        <v>785</v>
      </c>
      <c r="Q119" s="5">
        <f t="shared" si="105"/>
        <v>785</v>
      </c>
      <c r="R119" s="3">
        <f t="shared" si="92"/>
        <v>0</v>
      </c>
      <c r="S119" s="3">
        <f t="shared" si="106"/>
        <v>0.81770833333333337</v>
      </c>
      <c r="T119" s="3">
        <f t="shared" si="94"/>
        <v>0.81770833333333337</v>
      </c>
      <c r="U119" s="2">
        <f t="shared" si="95"/>
        <v>0</v>
      </c>
      <c r="V119" s="2">
        <f t="shared" si="96"/>
        <v>49924.896093750001</v>
      </c>
      <c r="W119" s="2">
        <f t="shared" si="97"/>
        <v>49924.896093750001</v>
      </c>
      <c r="X119" s="4"/>
      <c r="Y119" s="1"/>
      <c r="Z119" s="2"/>
      <c r="AA119" s="1"/>
      <c r="AB119" s="1"/>
      <c r="AC119" s="1"/>
      <c r="AD119" s="1"/>
      <c r="AE119" s="1"/>
      <c r="AF119" s="2"/>
      <c r="AG119" s="4">
        <f t="shared" si="100"/>
        <v>0</v>
      </c>
      <c r="AH119" s="4">
        <f t="shared" si="101"/>
        <v>49924.896093750001</v>
      </c>
      <c r="AI119" s="4">
        <f t="shared" si="102"/>
        <v>4992.4896093750003</v>
      </c>
      <c r="AJ119" s="2">
        <f t="shared" si="98"/>
        <v>54917.385703125001</v>
      </c>
    </row>
    <row r="120" spans="1:36" s="52" customFormat="1" ht="31.5" x14ac:dyDescent="0.2">
      <c r="A120" s="23"/>
      <c r="B120" s="77">
        <v>103</v>
      </c>
      <c r="C120" s="9" t="s">
        <v>177</v>
      </c>
      <c r="D120" s="9" t="s">
        <v>158</v>
      </c>
      <c r="E120" s="1" t="s">
        <v>0</v>
      </c>
      <c r="F120" s="67" t="s">
        <v>300</v>
      </c>
      <c r="G120" s="67"/>
      <c r="H120" s="1" t="s">
        <v>77</v>
      </c>
      <c r="I120" s="1"/>
      <c r="J120" s="1">
        <v>5.31</v>
      </c>
      <c r="K120" s="1"/>
      <c r="L120" s="1">
        <v>17697</v>
      </c>
      <c r="M120" s="2">
        <f t="shared" si="103"/>
        <v>93971.069999999992</v>
      </c>
      <c r="N120" s="2">
        <f t="shared" si="104"/>
        <v>0</v>
      </c>
      <c r="O120" s="67">
        <v>1297</v>
      </c>
      <c r="P120" s="67"/>
      <c r="Q120" s="5">
        <f t="shared" si="105"/>
        <v>1297</v>
      </c>
      <c r="R120" s="3">
        <f t="shared" si="92"/>
        <v>1.8013888888888889</v>
      </c>
      <c r="S120" s="3">
        <f t="shared" si="106"/>
        <v>0</v>
      </c>
      <c r="T120" s="3">
        <f t="shared" si="94"/>
        <v>1.8013888888888889</v>
      </c>
      <c r="U120" s="2">
        <f t="shared" si="95"/>
        <v>169278.44137499997</v>
      </c>
      <c r="V120" s="2">
        <f t="shared" si="96"/>
        <v>0</v>
      </c>
      <c r="W120" s="2">
        <f t="shared" si="97"/>
        <v>169278.44137499997</v>
      </c>
      <c r="X120" s="4"/>
      <c r="Y120" s="1"/>
      <c r="Z120" s="2"/>
      <c r="AA120" s="1"/>
      <c r="AB120" s="1"/>
      <c r="AC120" s="1"/>
      <c r="AD120" s="1"/>
      <c r="AE120" s="1"/>
      <c r="AF120" s="2"/>
      <c r="AG120" s="4">
        <f t="shared" si="100"/>
        <v>0</v>
      </c>
      <c r="AH120" s="4">
        <f t="shared" si="101"/>
        <v>169278.44137499997</v>
      </c>
      <c r="AI120" s="4">
        <f t="shared" si="102"/>
        <v>16927.844137499997</v>
      </c>
      <c r="AJ120" s="2">
        <f t="shared" si="98"/>
        <v>186206.28551249998</v>
      </c>
    </row>
    <row r="121" spans="1:36" s="49" customFormat="1" ht="31.5" x14ac:dyDescent="0.2">
      <c r="B121" s="1">
        <v>104</v>
      </c>
      <c r="C121" s="9" t="s">
        <v>43</v>
      </c>
      <c r="D121" s="9" t="s">
        <v>193</v>
      </c>
      <c r="E121" s="1" t="s">
        <v>0</v>
      </c>
      <c r="F121" s="67" t="s">
        <v>272</v>
      </c>
      <c r="G121" s="67"/>
      <c r="H121" s="1" t="s">
        <v>394</v>
      </c>
      <c r="I121" s="1"/>
      <c r="J121" s="1">
        <v>4.37</v>
      </c>
      <c r="K121" s="1"/>
      <c r="L121" s="1">
        <v>17697</v>
      </c>
      <c r="M121" s="2">
        <f t="shared" si="103"/>
        <v>77335.89</v>
      </c>
      <c r="N121" s="2">
        <f t="shared" si="104"/>
        <v>0</v>
      </c>
      <c r="O121" s="67">
        <v>1274</v>
      </c>
      <c r="P121" s="67">
        <v>0</v>
      </c>
      <c r="Q121" s="5">
        <f t="shared" si="105"/>
        <v>1274</v>
      </c>
      <c r="R121" s="3">
        <f t="shared" si="92"/>
        <v>1.7694444444444444</v>
      </c>
      <c r="S121" s="3">
        <f t="shared" si="106"/>
        <v>0</v>
      </c>
      <c r="T121" s="3">
        <f t="shared" si="94"/>
        <v>1.7694444444444444</v>
      </c>
      <c r="U121" s="2">
        <f t="shared" si="95"/>
        <v>136841.56091666667</v>
      </c>
      <c r="V121" s="2">
        <f t="shared" si="96"/>
        <v>0</v>
      </c>
      <c r="W121" s="2">
        <f t="shared" si="97"/>
        <v>136841.56091666667</v>
      </c>
      <c r="X121" s="4"/>
      <c r="Y121" s="1"/>
      <c r="Z121" s="2"/>
      <c r="AA121" s="1"/>
      <c r="AB121" s="1">
        <v>50</v>
      </c>
      <c r="AC121" s="1">
        <v>8849</v>
      </c>
      <c r="AD121" s="1"/>
      <c r="AE121" s="1"/>
      <c r="AF121" s="2"/>
      <c r="AG121" s="4">
        <f t="shared" si="100"/>
        <v>8849</v>
      </c>
      <c r="AH121" s="4">
        <f t="shared" si="101"/>
        <v>145690.56091666667</v>
      </c>
      <c r="AI121" s="4">
        <f t="shared" si="102"/>
        <v>13684.156091666668</v>
      </c>
      <c r="AJ121" s="2">
        <f t="shared" si="98"/>
        <v>159374.71700833333</v>
      </c>
    </row>
    <row r="122" spans="1:36" s="49" customFormat="1" ht="31.5" x14ac:dyDescent="0.2">
      <c r="B122" s="77">
        <v>105</v>
      </c>
      <c r="C122" s="9" t="s">
        <v>63</v>
      </c>
      <c r="D122" s="9" t="s">
        <v>159</v>
      </c>
      <c r="E122" s="1" t="s">
        <v>0</v>
      </c>
      <c r="F122" s="67" t="s">
        <v>258</v>
      </c>
      <c r="G122" s="67"/>
      <c r="H122" s="1" t="s">
        <v>77</v>
      </c>
      <c r="I122" s="1"/>
      <c r="J122" s="67">
        <v>5.03</v>
      </c>
      <c r="K122" s="1"/>
      <c r="L122" s="1">
        <v>17697</v>
      </c>
      <c r="M122" s="2">
        <f t="shared" si="103"/>
        <v>89015.91</v>
      </c>
      <c r="N122" s="2">
        <f t="shared" si="104"/>
        <v>0</v>
      </c>
      <c r="O122" s="67">
        <v>1070</v>
      </c>
      <c r="P122" s="67">
        <v>0</v>
      </c>
      <c r="Q122" s="5">
        <f t="shared" si="105"/>
        <v>1070</v>
      </c>
      <c r="R122" s="3">
        <f t="shared" ref="R122:R152" si="117">O122/720</f>
        <v>1.4861111111111112</v>
      </c>
      <c r="S122" s="3">
        <f t="shared" si="106"/>
        <v>0</v>
      </c>
      <c r="T122" s="3">
        <f t="shared" ref="T122:T152" si="118">R122+S122</f>
        <v>1.4861111111111112</v>
      </c>
      <c r="U122" s="2">
        <f t="shared" ref="U122:U152" si="119">M122/720*O122</f>
        <v>132287.53291666668</v>
      </c>
      <c r="V122" s="2">
        <f t="shared" ref="V122:V144" si="120">N122/960*P122</f>
        <v>0</v>
      </c>
      <c r="W122" s="2">
        <f t="shared" ref="W122:W152" si="121">U122+V122</f>
        <v>132287.53291666668</v>
      </c>
      <c r="X122" s="4"/>
      <c r="Y122" s="1"/>
      <c r="Z122" s="2"/>
      <c r="AA122" s="1"/>
      <c r="AB122" s="1"/>
      <c r="AC122" s="1"/>
      <c r="AD122" s="1"/>
      <c r="AE122" s="1"/>
      <c r="AF122" s="2"/>
      <c r="AG122" s="4">
        <f t="shared" si="100"/>
        <v>0</v>
      </c>
      <c r="AH122" s="4">
        <f t="shared" si="101"/>
        <v>132287.53291666668</v>
      </c>
      <c r="AI122" s="4">
        <f t="shared" si="102"/>
        <v>13228.753291666668</v>
      </c>
      <c r="AJ122" s="2">
        <f t="shared" ref="AJ122:AJ144" si="122">AH122+AI122</f>
        <v>145516.28620833333</v>
      </c>
    </row>
    <row r="123" spans="1:36" s="49" customFormat="1" ht="47.25" x14ac:dyDescent="0.2">
      <c r="B123" s="1">
        <v>106</v>
      </c>
      <c r="C123" s="9" t="s">
        <v>249</v>
      </c>
      <c r="D123" s="9" t="s">
        <v>173</v>
      </c>
      <c r="E123" s="1" t="s">
        <v>0</v>
      </c>
      <c r="F123" s="67" t="s">
        <v>301</v>
      </c>
      <c r="G123" s="67"/>
      <c r="H123" s="1" t="s">
        <v>77</v>
      </c>
      <c r="I123" s="1">
        <v>5.03</v>
      </c>
      <c r="J123" s="1">
        <v>5.31</v>
      </c>
      <c r="K123" s="1"/>
      <c r="L123" s="1">
        <v>17697</v>
      </c>
      <c r="M123" s="2">
        <f t="shared" si="103"/>
        <v>93971.069999999992</v>
      </c>
      <c r="N123" s="2">
        <f t="shared" si="104"/>
        <v>0</v>
      </c>
      <c r="O123" s="67">
        <v>627</v>
      </c>
      <c r="P123" s="67"/>
      <c r="Q123" s="5">
        <f t="shared" si="105"/>
        <v>627</v>
      </c>
      <c r="R123" s="3">
        <f t="shared" si="117"/>
        <v>0.87083333333333335</v>
      </c>
      <c r="S123" s="3">
        <f t="shared" si="106"/>
        <v>0</v>
      </c>
      <c r="T123" s="3">
        <f t="shared" si="118"/>
        <v>0.87083333333333335</v>
      </c>
      <c r="U123" s="2">
        <f t="shared" si="119"/>
        <v>81833.140124999991</v>
      </c>
      <c r="V123" s="2">
        <f t="shared" si="120"/>
        <v>0</v>
      </c>
      <c r="W123" s="2">
        <f t="shared" si="121"/>
        <v>81833.140124999991</v>
      </c>
      <c r="X123" s="4"/>
      <c r="Y123" s="1"/>
      <c r="Z123" s="2">
        <f>17697*Y123%/18*X123</f>
        <v>0</v>
      </c>
      <c r="AA123" s="1"/>
      <c r="AB123" s="1"/>
      <c r="AC123" s="1"/>
      <c r="AD123" s="1"/>
      <c r="AE123" s="1"/>
      <c r="AF123" s="2"/>
      <c r="AG123" s="4">
        <f t="shared" si="100"/>
        <v>0</v>
      </c>
      <c r="AH123" s="4">
        <f t="shared" si="101"/>
        <v>81833.140124999991</v>
      </c>
      <c r="AI123" s="4">
        <f t="shared" si="102"/>
        <v>8183.3140124999991</v>
      </c>
      <c r="AJ123" s="2">
        <f t="shared" si="122"/>
        <v>90016.454137499997</v>
      </c>
    </row>
    <row r="124" spans="1:36" s="49" customFormat="1" ht="31.5" customHeight="1" x14ac:dyDescent="0.2">
      <c r="B124" s="77">
        <v>107</v>
      </c>
      <c r="C124" s="9" t="s">
        <v>43</v>
      </c>
      <c r="D124" s="9" t="s">
        <v>152</v>
      </c>
      <c r="E124" s="1" t="s">
        <v>0</v>
      </c>
      <c r="F124" s="67" t="s">
        <v>382</v>
      </c>
      <c r="G124" s="67"/>
      <c r="H124" s="1" t="s">
        <v>395</v>
      </c>
      <c r="I124" s="1">
        <v>5.03</v>
      </c>
      <c r="J124" s="1">
        <v>4.93</v>
      </c>
      <c r="K124" s="1"/>
      <c r="L124" s="1">
        <v>17697</v>
      </c>
      <c r="M124" s="2">
        <f t="shared" si="103"/>
        <v>87246.209999999992</v>
      </c>
      <c r="N124" s="2">
        <f t="shared" si="104"/>
        <v>0</v>
      </c>
      <c r="O124" s="67">
        <v>320</v>
      </c>
      <c r="P124" s="67"/>
      <c r="Q124" s="5">
        <f t="shared" si="105"/>
        <v>320</v>
      </c>
      <c r="R124" s="3">
        <f t="shared" si="117"/>
        <v>0.44444444444444442</v>
      </c>
      <c r="S124" s="3">
        <f t="shared" si="106"/>
        <v>0</v>
      </c>
      <c r="T124" s="3">
        <f t="shared" si="118"/>
        <v>0.44444444444444442</v>
      </c>
      <c r="U124" s="2">
        <f t="shared" si="119"/>
        <v>38776.093333333331</v>
      </c>
      <c r="V124" s="2">
        <f t="shared" si="120"/>
        <v>0</v>
      </c>
      <c r="W124" s="2">
        <f t="shared" si="121"/>
        <v>38776.093333333331</v>
      </c>
      <c r="X124" s="4"/>
      <c r="Y124" s="1"/>
      <c r="Z124" s="2">
        <f>17697*Y124%/18*X124</f>
        <v>0</v>
      </c>
      <c r="AA124" s="1"/>
      <c r="AB124" s="1"/>
      <c r="AC124" s="1"/>
      <c r="AD124" s="1"/>
      <c r="AE124" s="1"/>
      <c r="AF124" s="2"/>
      <c r="AG124" s="4">
        <f t="shared" si="100"/>
        <v>0</v>
      </c>
      <c r="AH124" s="4">
        <f t="shared" si="101"/>
        <v>38776.093333333331</v>
      </c>
      <c r="AI124" s="4"/>
      <c r="AJ124" s="2">
        <f t="shared" si="122"/>
        <v>38776.093333333331</v>
      </c>
    </row>
    <row r="125" spans="1:36" s="49" customFormat="1" ht="47.25" x14ac:dyDescent="0.2">
      <c r="B125" s="1">
        <v>108</v>
      </c>
      <c r="C125" s="9" t="s">
        <v>176</v>
      </c>
      <c r="D125" s="9" t="s">
        <v>195</v>
      </c>
      <c r="E125" s="1" t="s">
        <v>0</v>
      </c>
      <c r="F125" s="67" t="s">
        <v>398</v>
      </c>
      <c r="G125" s="67" t="s">
        <v>410</v>
      </c>
      <c r="H125" s="1" t="s">
        <v>396</v>
      </c>
      <c r="I125" s="1">
        <v>4.4000000000000004</v>
      </c>
      <c r="J125" s="1">
        <v>4.57</v>
      </c>
      <c r="K125" s="1">
        <v>4.55</v>
      </c>
      <c r="L125" s="1">
        <v>17697</v>
      </c>
      <c r="M125" s="2">
        <f t="shared" si="103"/>
        <v>80875.290000000008</v>
      </c>
      <c r="N125" s="2">
        <f t="shared" si="104"/>
        <v>80521.349999999991</v>
      </c>
      <c r="O125" s="67">
        <v>1040</v>
      </c>
      <c r="P125" s="67">
        <v>240</v>
      </c>
      <c r="Q125" s="5">
        <f t="shared" si="105"/>
        <v>1280</v>
      </c>
      <c r="R125" s="3">
        <f t="shared" si="117"/>
        <v>1.4444444444444444</v>
      </c>
      <c r="S125" s="3">
        <f t="shared" si="106"/>
        <v>0.25</v>
      </c>
      <c r="T125" s="3">
        <f t="shared" si="118"/>
        <v>1.6944444444444444</v>
      </c>
      <c r="U125" s="2">
        <f t="shared" si="119"/>
        <v>116819.86333333334</v>
      </c>
      <c r="V125" s="2">
        <f t="shared" si="120"/>
        <v>20130.337499999998</v>
      </c>
      <c r="W125" s="2">
        <f t="shared" si="121"/>
        <v>136950.20083333334</v>
      </c>
      <c r="X125" s="4"/>
      <c r="Y125" s="1"/>
      <c r="Z125" s="2"/>
      <c r="AA125" s="1"/>
      <c r="AB125" s="1"/>
      <c r="AC125" s="1"/>
      <c r="AD125" s="1"/>
      <c r="AE125" s="1"/>
      <c r="AF125" s="2"/>
      <c r="AG125" s="4">
        <f t="shared" si="100"/>
        <v>0</v>
      </c>
      <c r="AH125" s="4">
        <f t="shared" si="101"/>
        <v>136950.20083333334</v>
      </c>
      <c r="AI125" s="4">
        <f t="shared" ref="AI125:AI139" si="123">W125*10%</f>
        <v>13695.020083333335</v>
      </c>
      <c r="AJ125" s="2">
        <f t="shared" si="122"/>
        <v>150645.22091666667</v>
      </c>
    </row>
    <row r="126" spans="1:36" s="49" customFormat="1" ht="31.5" x14ac:dyDescent="0.2">
      <c r="B126" s="77">
        <v>109</v>
      </c>
      <c r="C126" s="9" t="s">
        <v>32</v>
      </c>
      <c r="D126" s="9" t="s">
        <v>192</v>
      </c>
      <c r="E126" s="1" t="s">
        <v>0</v>
      </c>
      <c r="F126" s="67" t="s">
        <v>302</v>
      </c>
      <c r="G126" s="67"/>
      <c r="H126" s="1" t="s">
        <v>96</v>
      </c>
      <c r="I126" s="1">
        <v>5.31</v>
      </c>
      <c r="J126" s="1">
        <v>5.31</v>
      </c>
      <c r="K126" s="1"/>
      <c r="L126" s="1">
        <v>17697</v>
      </c>
      <c r="M126" s="2">
        <f t="shared" si="103"/>
        <v>93971.069999999992</v>
      </c>
      <c r="N126" s="2">
        <f t="shared" si="104"/>
        <v>0</v>
      </c>
      <c r="O126" s="67">
        <v>102</v>
      </c>
      <c r="P126" s="67">
        <v>0</v>
      </c>
      <c r="Q126" s="5">
        <f t="shared" si="105"/>
        <v>102</v>
      </c>
      <c r="R126" s="3">
        <f t="shared" si="117"/>
        <v>0.14166666666666666</v>
      </c>
      <c r="S126" s="3">
        <f t="shared" si="106"/>
        <v>0</v>
      </c>
      <c r="T126" s="3">
        <f t="shared" si="118"/>
        <v>0.14166666666666666</v>
      </c>
      <c r="U126" s="2">
        <f t="shared" si="119"/>
        <v>13312.568249999998</v>
      </c>
      <c r="V126" s="2">
        <f t="shared" si="120"/>
        <v>0</v>
      </c>
      <c r="W126" s="2">
        <f t="shared" si="121"/>
        <v>13312.568249999998</v>
      </c>
      <c r="X126" s="4"/>
      <c r="Y126" s="1"/>
      <c r="Z126" s="2">
        <f>17697*Y126%/18*X126</f>
        <v>0</v>
      </c>
      <c r="AA126" s="1"/>
      <c r="AB126" s="1"/>
      <c r="AC126" s="1"/>
      <c r="AD126" s="1"/>
      <c r="AE126" s="1"/>
      <c r="AF126" s="2"/>
      <c r="AG126" s="4">
        <f t="shared" si="100"/>
        <v>0</v>
      </c>
      <c r="AH126" s="4">
        <f t="shared" si="101"/>
        <v>13312.568249999998</v>
      </c>
      <c r="AI126" s="4">
        <f t="shared" si="123"/>
        <v>1331.2568249999999</v>
      </c>
      <c r="AJ126" s="2">
        <f t="shared" si="122"/>
        <v>14643.825074999999</v>
      </c>
    </row>
    <row r="127" spans="1:36" s="49" customFormat="1" ht="31.5" x14ac:dyDescent="0.2">
      <c r="B127" s="1">
        <v>110</v>
      </c>
      <c r="C127" s="9" t="s">
        <v>28</v>
      </c>
      <c r="D127" s="9" t="s">
        <v>160</v>
      </c>
      <c r="E127" s="1" t="s">
        <v>0</v>
      </c>
      <c r="F127" s="67" t="s">
        <v>397</v>
      </c>
      <c r="G127" s="67" t="s">
        <v>26</v>
      </c>
      <c r="H127" s="1" t="s">
        <v>107</v>
      </c>
      <c r="I127" s="1"/>
      <c r="J127" s="1"/>
      <c r="K127" s="1">
        <v>4.16</v>
      </c>
      <c r="L127" s="1">
        <v>17697</v>
      </c>
      <c r="M127" s="2">
        <f t="shared" si="103"/>
        <v>0</v>
      </c>
      <c r="N127" s="2">
        <f t="shared" si="104"/>
        <v>73619.520000000004</v>
      </c>
      <c r="O127" s="67"/>
      <c r="P127" s="67">
        <v>444</v>
      </c>
      <c r="Q127" s="5">
        <f t="shared" si="105"/>
        <v>444</v>
      </c>
      <c r="R127" s="3">
        <f t="shared" si="117"/>
        <v>0</v>
      </c>
      <c r="S127" s="3">
        <f t="shared" si="106"/>
        <v>0.46250000000000002</v>
      </c>
      <c r="T127" s="3">
        <f t="shared" si="118"/>
        <v>0.46250000000000002</v>
      </c>
      <c r="U127" s="2">
        <f t="shared" si="119"/>
        <v>0</v>
      </c>
      <c r="V127" s="2">
        <f t="shared" si="120"/>
        <v>34049.027999999998</v>
      </c>
      <c r="W127" s="2">
        <f t="shared" si="121"/>
        <v>34049.027999999998</v>
      </c>
      <c r="X127" s="4"/>
      <c r="Y127" s="1"/>
      <c r="Z127" s="2">
        <f>17697*Y127%/18*X127</f>
        <v>0</v>
      </c>
      <c r="AA127" s="1"/>
      <c r="AB127" s="1"/>
      <c r="AC127" s="1"/>
      <c r="AD127" s="1"/>
      <c r="AE127" s="1"/>
      <c r="AF127" s="2"/>
      <c r="AG127" s="4">
        <f t="shared" si="100"/>
        <v>0</v>
      </c>
      <c r="AH127" s="4">
        <f t="shared" si="101"/>
        <v>34049.027999999998</v>
      </c>
      <c r="AI127" s="4">
        <f t="shared" si="123"/>
        <v>3404.9027999999998</v>
      </c>
      <c r="AJ127" s="2">
        <f t="shared" si="122"/>
        <v>37453.930800000002</v>
      </c>
    </row>
    <row r="128" spans="1:36" s="49" customFormat="1" x14ac:dyDescent="0.2">
      <c r="B128" s="77">
        <v>111</v>
      </c>
      <c r="C128" s="9" t="s">
        <v>28</v>
      </c>
      <c r="D128" s="9" t="s">
        <v>153</v>
      </c>
      <c r="E128" s="1" t="s">
        <v>0</v>
      </c>
      <c r="F128" s="67" t="s">
        <v>383</v>
      </c>
      <c r="G128" s="67" t="s">
        <v>30</v>
      </c>
      <c r="H128" s="1" t="s">
        <v>82</v>
      </c>
      <c r="I128" s="1"/>
      <c r="J128" s="1">
        <v>5.31</v>
      </c>
      <c r="K128" s="1">
        <v>4.75</v>
      </c>
      <c r="L128" s="1">
        <v>17697</v>
      </c>
      <c r="M128" s="2">
        <f t="shared" si="103"/>
        <v>93971.069999999992</v>
      </c>
      <c r="N128" s="2">
        <f t="shared" si="104"/>
        <v>84060.75</v>
      </c>
      <c r="O128" s="67"/>
      <c r="P128" s="67">
        <v>1208</v>
      </c>
      <c r="Q128" s="5">
        <f t="shared" si="105"/>
        <v>1208</v>
      </c>
      <c r="R128" s="3">
        <f t="shared" si="117"/>
        <v>0</v>
      </c>
      <c r="S128" s="3">
        <f t="shared" si="106"/>
        <v>1.2583333333333333</v>
      </c>
      <c r="T128" s="3">
        <f t="shared" si="118"/>
        <v>1.2583333333333333</v>
      </c>
      <c r="U128" s="2">
        <f t="shared" si="119"/>
        <v>0</v>
      </c>
      <c r="V128" s="2">
        <f t="shared" si="120"/>
        <v>105776.44375000001</v>
      </c>
      <c r="W128" s="2">
        <f t="shared" si="121"/>
        <v>105776.44375000001</v>
      </c>
      <c r="X128" s="4"/>
      <c r="Y128" s="1"/>
      <c r="Z128" s="2"/>
      <c r="AA128" s="1"/>
      <c r="AB128" s="1"/>
      <c r="AC128" s="1"/>
      <c r="AD128" s="1"/>
      <c r="AE128" s="1"/>
      <c r="AF128" s="2"/>
      <c r="AG128" s="4">
        <f t="shared" si="100"/>
        <v>0</v>
      </c>
      <c r="AH128" s="4">
        <f t="shared" si="101"/>
        <v>105776.44375000001</v>
      </c>
      <c r="AI128" s="4">
        <f t="shared" si="123"/>
        <v>10577.644375000002</v>
      </c>
      <c r="AJ128" s="2">
        <f t="shared" si="122"/>
        <v>116354.08812500001</v>
      </c>
    </row>
    <row r="129" spans="2:39" s="49" customFormat="1" ht="31.5" x14ac:dyDescent="0.2">
      <c r="B129" s="1">
        <v>112</v>
      </c>
      <c r="C129" s="9" t="s">
        <v>178</v>
      </c>
      <c r="D129" s="9" t="s">
        <v>191</v>
      </c>
      <c r="E129" s="1" t="s">
        <v>0</v>
      </c>
      <c r="F129" s="67" t="s">
        <v>384</v>
      </c>
      <c r="G129" s="67"/>
      <c r="H129" s="1" t="s">
        <v>77</v>
      </c>
      <c r="I129" s="1">
        <v>5.31</v>
      </c>
      <c r="J129" s="8">
        <v>4.84</v>
      </c>
      <c r="K129" s="8"/>
      <c r="L129" s="1">
        <v>17697</v>
      </c>
      <c r="M129" s="2">
        <f t="shared" si="103"/>
        <v>85653.48</v>
      </c>
      <c r="N129" s="2">
        <f t="shared" si="104"/>
        <v>0</v>
      </c>
      <c r="O129" s="67">
        <v>148</v>
      </c>
      <c r="P129" s="67"/>
      <c r="Q129" s="5">
        <f t="shared" si="105"/>
        <v>148</v>
      </c>
      <c r="R129" s="3">
        <f t="shared" si="117"/>
        <v>0.20555555555555555</v>
      </c>
      <c r="S129" s="3">
        <f t="shared" si="106"/>
        <v>0</v>
      </c>
      <c r="T129" s="3">
        <f t="shared" si="118"/>
        <v>0.20555555555555555</v>
      </c>
      <c r="U129" s="2">
        <f t="shared" si="119"/>
        <v>17606.548666666666</v>
      </c>
      <c r="V129" s="2">
        <f t="shared" si="120"/>
        <v>0</v>
      </c>
      <c r="W129" s="2">
        <f t="shared" si="121"/>
        <v>17606.548666666666</v>
      </c>
      <c r="X129" s="4"/>
      <c r="Y129" s="1"/>
      <c r="Z129" s="2"/>
      <c r="AA129" s="1"/>
      <c r="AB129" s="1">
        <v>50</v>
      </c>
      <c r="AC129" s="2">
        <v>8849</v>
      </c>
      <c r="AD129" s="1"/>
      <c r="AE129" s="1"/>
      <c r="AF129" s="2"/>
      <c r="AG129" s="4">
        <f t="shared" si="100"/>
        <v>8849</v>
      </c>
      <c r="AH129" s="4">
        <f t="shared" si="101"/>
        <v>26455.548666666666</v>
      </c>
      <c r="AI129" s="4">
        <f t="shared" si="123"/>
        <v>1760.6548666666667</v>
      </c>
      <c r="AJ129" s="2">
        <f t="shared" si="122"/>
        <v>28216.203533333333</v>
      </c>
    </row>
    <row r="130" spans="2:39" s="49" customFormat="1" ht="31.5" x14ac:dyDescent="0.2">
      <c r="B130" s="77">
        <v>113</v>
      </c>
      <c r="C130" s="9" t="s">
        <v>31</v>
      </c>
      <c r="D130" s="9" t="s">
        <v>161</v>
      </c>
      <c r="E130" s="1" t="s">
        <v>0</v>
      </c>
      <c r="F130" s="67" t="s">
        <v>303</v>
      </c>
      <c r="G130" s="67"/>
      <c r="H130" s="1" t="s">
        <v>77</v>
      </c>
      <c r="I130" s="1">
        <v>5.31</v>
      </c>
      <c r="J130" s="1">
        <v>5.31</v>
      </c>
      <c r="K130" s="1"/>
      <c r="L130" s="1">
        <v>17697</v>
      </c>
      <c r="M130" s="2">
        <f t="shared" si="103"/>
        <v>93971.069999999992</v>
      </c>
      <c r="N130" s="2">
        <f t="shared" si="104"/>
        <v>0</v>
      </c>
      <c r="O130" s="67">
        <v>680</v>
      </c>
      <c r="P130" s="67"/>
      <c r="Q130" s="5">
        <f t="shared" si="105"/>
        <v>680</v>
      </c>
      <c r="R130" s="3">
        <f t="shared" si="117"/>
        <v>0.94444444444444442</v>
      </c>
      <c r="S130" s="3">
        <f t="shared" si="106"/>
        <v>0</v>
      </c>
      <c r="T130" s="3">
        <f t="shared" si="118"/>
        <v>0.94444444444444442</v>
      </c>
      <c r="U130" s="2">
        <f t="shared" si="119"/>
        <v>88750.454999999987</v>
      </c>
      <c r="V130" s="2">
        <f t="shared" si="120"/>
        <v>0</v>
      </c>
      <c r="W130" s="2">
        <f t="shared" si="121"/>
        <v>88750.454999999987</v>
      </c>
      <c r="X130" s="4"/>
      <c r="Y130" s="1"/>
      <c r="Z130" s="2"/>
      <c r="AA130" s="1"/>
      <c r="AB130" s="1"/>
      <c r="AC130" s="1"/>
      <c r="AD130" s="1"/>
      <c r="AE130" s="1"/>
      <c r="AF130" s="2"/>
      <c r="AG130" s="4">
        <f t="shared" si="100"/>
        <v>0</v>
      </c>
      <c r="AH130" s="4">
        <f t="shared" si="101"/>
        <v>88750.454999999987</v>
      </c>
      <c r="AI130" s="4">
        <f t="shared" si="123"/>
        <v>8875.0454999999984</v>
      </c>
      <c r="AJ130" s="2">
        <f t="shared" si="122"/>
        <v>97625.50049999998</v>
      </c>
    </row>
    <row r="131" spans="2:39" s="49" customFormat="1" ht="47.25" x14ac:dyDescent="0.2">
      <c r="B131" s="1">
        <v>114</v>
      </c>
      <c r="C131" s="9" t="s">
        <v>69</v>
      </c>
      <c r="D131" s="9" t="s">
        <v>208</v>
      </c>
      <c r="E131" s="1" t="s">
        <v>0</v>
      </c>
      <c r="F131" s="67" t="s">
        <v>304</v>
      </c>
      <c r="G131" s="67"/>
      <c r="H131" s="1" t="s">
        <v>77</v>
      </c>
      <c r="I131" s="1">
        <v>5.31</v>
      </c>
      <c r="J131" s="1">
        <v>5.31</v>
      </c>
      <c r="K131" s="1"/>
      <c r="L131" s="1">
        <v>17697</v>
      </c>
      <c r="M131" s="2">
        <f t="shared" si="103"/>
        <v>93971.069999999992</v>
      </c>
      <c r="N131" s="2">
        <f t="shared" si="104"/>
        <v>0</v>
      </c>
      <c r="O131" s="67">
        <v>1032</v>
      </c>
      <c r="P131" s="67"/>
      <c r="Q131" s="5">
        <f t="shared" si="105"/>
        <v>1032</v>
      </c>
      <c r="R131" s="3">
        <f t="shared" si="117"/>
        <v>1.4333333333333333</v>
      </c>
      <c r="S131" s="3">
        <f t="shared" si="106"/>
        <v>0</v>
      </c>
      <c r="T131" s="3">
        <f t="shared" si="118"/>
        <v>1.4333333333333333</v>
      </c>
      <c r="U131" s="2">
        <f t="shared" si="119"/>
        <v>134691.86699999997</v>
      </c>
      <c r="V131" s="2">
        <f t="shared" si="120"/>
        <v>0</v>
      </c>
      <c r="W131" s="2">
        <f t="shared" si="121"/>
        <v>134691.86699999997</v>
      </c>
      <c r="X131" s="4"/>
      <c r="Y131" s="1"/>
      <c r="Z131" s="2">
        <f>17697*Y131%/18*X131</f>
        <v>0</v>
      </c>
      <c r="AA131" s="1"/>
      <c r="AB131" s="1"/>
      <c r="AC131" s="2"/>
      <c r="AD131" s="1"/>
      <c r="AE131" s="1"/>
      <c r="AF131" s="2"/>
      <c r="AG131" s="4">
        <f t="shared" si="100"/>
        <v>0</v>
      </c>
      <c r="AH131" s="4">
        <f t="shared" si="101"/>
        <v>134691.86699999997</v>
      </c>
      <c r="AI131" s="4">
        <f t="shared" si="123"/>
        <v>13469.186699999998</v>
      </c>
      <c r="AJ131" s="2">
        <f t="shared" si="122"/>
        <v>148161.05369999996</v>
      </c>
    </row>
    <row r="132" spans="2:39" s="49" customFormat="1" ht="31.5" x14ac:dyDescent="0.2">
      <c r="B132" s="77">
        <v>115</v>
      </c>
      <c r="C132" s="9" t="s">
        <v>38</v>
      </c>
      <c r="D132" s="9" t="s">
        <v>209</v>
      </c>
      <c r="E132" s="1" t="s">
        <v>0</v>
      </c>
      <c r="F132" s="67" t="s">
        <v>305</v>
      </c>
      <c r="G132" s="67"/>
      <c r="H132" s="1" t="s">
        <v>77</v>
      </c>
      <c r="I132" s="1">
        <v>5.21</v>
      </c>
      <c r="J132" s="1">
        <v>5.21</v>
      </c>
      <c r="K132" s="1"/>
      <c r="L132" s="1">
        <v>17697</v>
      </c>
      <c r="M132" s="2">
        <f t="shared" si="103"/>
        <v>92201.37</v>
      </c>
      <c r="N132" s="2">
        <f t="shared" si="104"/>
        <v>0</v>
      </c>
      <c r="O132" s="67">
        <v>348</v>
      </c>
      <c r="P132" s="67"/>
      <c r="Q132" s="5">
        <f t="shared" si="105"/>
        <v>348</v>
      </c>
      <c r="R132" s="3">
        <f t="shared" si="117"/>
        <v>0.48333333333333334</v>
      </c>
      <c r="S132" s="3">
        <f t="shared" si="106"/>
        <v>0</v>
      </c>
      <c r="T132" s="3">
        <f t="shared" si="118"/>
        <v>0.48333333333333334</v>
      </c>
      <c r="U132" s="2">
        <f t="shared" si="119"/>
        <v>44563.995499999997</v>
      </c>
      <c r="V132" s="2">
        <f t="shared" si="120"/>
        <v>0</v>
      </c>
      <c r="W132" s="2">
        <f t="shared" si="121"/>
        <v>44563.995499999997</v>
      </c>
      <c r="X132" s="4"/>
      <c r="Y132" s="1"/>
      <c r="Z132" s="2">
        <f>17697*Y132%/18*X132</f>
        <v>0</v>
      </c>
      <c r="AA132" s="1"/>
      <c r="AB132" s="1"/>
      <c r="AC132" s="1"/>
      <c r="AD132" s="1"/>
      <c r="AE132" s="1"/>
      <c r="AF132" s="2"/>
      <c r="AG132" s="4">
        <f t="shared" si="100"/>
        <v>0</v>
      </c>
      <c r="AH132" s="4">
        <f t="shared" si="101"/>
        <v>44563.995499999997</v>
      </c>
      <c r="AI132" s="4">
        <f t="shared" si="123"/>
        <v>4456.3995500000001</v>
      </c>
      <c r="AJ132" s="2">
        <f t="shared" si="122"/>
        <v>49020.395049999999</v>
      </c>
    </row>
    <row r="133" spans="2:39" s="53" customFormat="1" ht="47.25" x14ac:dyDescent="0.2">
      <c r="B133" s="1">
        <v>116</v>
      </c>
      <c r="C133" s="9" t="s">
        <v>66</v>
      </c>
      <c r="D133" s="9" t="s">
        <v>162</v>
      </c>
      <c r="E133" s="1" t="s">
        <v>0</v>
      </c>
      <c r="F133" s="67" t="s">
        <v>302</v>
      </c>
      <c r="G133" s="67"/>
      <c r="H133" s="1" t="s">
        <v>77</v>
      </c>
      <c r="I133" s="1">
        <v>5.31</v>
      </c>
      <c r="J133" s="1">
        <v>5.31</v>
      </c>
      <c r="K133" s="1"/>
      <c r="L133" s="1">
        <v>17697</v>
      </c>
      <c r="M133" s="2">
        <f t="shared" si="103"/>
        <v>93971.069999999992</v>
      </c>
      <c r="N133" s="2">
        <f t="shared" si="104"/>
        <v>0</v>
      </c>
      <c r="O133" s="67">
        <v>1358</v>
      </c>
      <c r="P133" s="67"/>
      <c r="Q133" s="5">
        <f t="shared" si="105"/>
        <v>1358</v>
      </c>
      <c r="R133" s="3">
        <f t="shared" si="117"/>
        <v>1.8861111111111111</v>
      </c>
      <c r="S133" s="3">
        <f t="shared" si="106"/>
        <v>0</v>
      </c>
      <c r="T133" s="3">
        <f t="shared" si="118"/>
        <v>1.8861111111111111</v>
      </c>
      <c r="U133" s="2">
        <f t="shared" si="119"/>
        <v>177239.87924999997</v>
      </c>
      <c r="V133" s="2">
        <f t="shared" si="120"/>
        <v>0</v>
      </c>
      <c r="W133" s="2">
        <f t="shared" si="121"/>
        <v>177239.87924999997</v>
      </c>
      <c r="X133" s="4"/>
      <c r="Y133" s="1"/>
      <c r="Z133" s="2"/>
      <c r="AA133" s="1"/>
      <c r="AB133" s="1"/>
      <c r="AC133" s="1"/>
      <c r="AD133" s="1"/>
      <c r="AE133" s="1"/>
      <c r="AF133" s="2"/>
      <c r="AG133" s="4">
        <f t="shared" si="100"/>
        <v>0</v>
      </c>
      <c r="AH133" s="4">
        <f t="shared" si="101"/>
        <v>177239.87924999997</v>
      </c>
      <c r="AI133" s="4">
        <f t="shared" si="123"/>
        <v>17723.987924999998</v>
      </c>
      <c r="AJ133" s="2">
        <f t="shared" si="122"/>
        <v>194963.86717499996</v>
      </c>
      <c r="AK133" s="49"/>
      <c r="AL133" s="49"/>
      <c r="AM133" s="49"/>
    </row>
    <row r="134" spans="2:39" s="49" customFormat="1" ht="31.5" x14ac:dyDescent="0.2">
      <c r="B134" s="77">
        <v>117</v>
      </c>
      <c r="C134" s="9" t="s">
        <v>32</v>
      </c>
      <c r="D134" s="9" t="s">
        <v>163</v>
      </c>
      <c r="E134" s="1" t="s">
        <v>0</v>
      </c>
      <c r="F134" s="67" t="s">
        <v>385</v>
      </c>
      <c r="G134" s="67"/>
      <c r="H134" s="1" t="s">
        <v>77</v>
      </c>
      <c r="I134" s="1">
        <v>5.31</v>
      </c>
      <c r="J134" s="1">
        <v>5.31</v>
      </c>
      <c r="K134" s="1"/>
      <c r="L134" s="1">
        <v>17697</v>
      </c>
      <c r="M134" s="2">
        <f t="shared" si="103"/>
        <v>93971.069999999992</v>
      </c>
      <c r="N134" s="2">
        <f t="shared" si="104"/>
        <v>0</v>
      </c>
      <c r="O134" s="67">
        <v>1224</v>
      </c>
      <c r="P134" s="67"/>
      <c r="Q134" s="5">
        <f t="shared" si="105"/>
        <v>1224</v>
      </c>
      <c r="R134" s="3">
        <f t="shared" si="117"/>
        <v>1.7</v>
      </c>
      <c r="S134" s="3">
        <f t="shared" si="106"/>
        <v>0</v>
      </c>
      <c r="T134" s="3">
        <f t="shared" si="118"/>
        <v>1.7</v>
      </c>
      <c r="U134" s="2">
        <f t="shared" si="119"/>
        <v>159750.81899999996</v>
      </c>
      <c r="V134" s="2">
        <f t="shared" si="120"/>
        <v>0</v>
      </c>
      <c r="W134" s="2">
        <f t="shared" si="121"/>
        <v>159750.81899999996</v>
      </c>
      <c r="X134" s="4"/>
      <c r="Y134" s="1"/>
      <c r="Z134" s="2">
        <f>17697*Y134%/18*X134</f>
        <v>0</v>
      </c>
      <c r="AA134" s="1"/>
      <c r="AB134" s="1"/>
      <c r="AC134" s="1"/>
      <c r="AD134" s="1"/>
      <c r="AE134" s="1"/>
      <c r="AF134" s="2"/>
      <c r="AG134" s="4">
        <f t="shared" si="100"/>
        <v>0</v>
      </c>
      <c r="AH134" s="4">
        <f t="shared" si="101"/>
        <v>159750.81899999996</v>
      </c>
      <c r="AI134" s="4">
        <f t="shared" si="123"/>
        <v>15975.081899999997</v>
      </c>
      <c r="AJ134" s="2">
        <f t="shared" si="122"/>
        <v>175725.90089999995</v>
      </c>
    </row>
    <row r="135" spans="2:39" s="49" customFormat="1" ht="47.25" x14ac:dyDescent="0.2">
      <c r="B135" s="1">
        <v>118</v>
      </c>
      <c r="C135" s="9" t="s">
        <v>66</v>
      </c>
      <c r="D135" s="9" t="s">
        <v>245</v>
      </c>
      <c r="E135" s="1" t="s">
        <v>0</v>
      </c>
      <c r="F135" s="67" t="s">
        <v>260</v>
      </c>
      <c r="G135" s="67"/>
      <c r="H135" s="1" t="s">
        <v>77</v>
      </c>
      <c r="I135" s="1">
        <v>5.21</v>
      </c>
      <c r="J135" s="1">
        <v>5.31</v>
      </c>
      <c r="K135" s="1"/>
      <c r="L135" s="1">
        <v>17697</v>
      </c>
      <c r="M135" s="2">
        <f t="shared" si="103"/>
        <v>93971.069999999992</v>
      </c>
      <c r="N135" s="2">
        <f t="shared" si="104"/>
        <v>0</v>
      </c>
      <c r="O135" s="67">
        <v>1177</v>
      </c>
      <c r="P135" s="67"/>
      <c r="Q135" s="5">
        <f t="shared" si="105"/>
        <v>1177</v>
      </c>
      <c r="R135" s="3">
        <f t="shared" si="117"/>
        <v>1.6347222222222222</v>
      </c>
      <c r="S135" s="3">
        <f t="shared" si="106"/>
        <v>0</v>
      </c>
      <c r="T135" s="3">
        <f t="shared" si="118"/>
        <v>1.6347222222222222</v>
      </c>
      <c r="U135" s="2">
        <f t="shared" si="119"/>
        <v>153616.59637499996</v>
      </c>
      <c r="V135" s="2">
        <f t="shared" si="120"/>
        <v>0</v>
      </c>
      <c r="W135" s="2">
        <f t="shared" si="121"/>
        <v>153616.59637499996</v>
      </c>
      <c r="X135" s="4"/>
      <c r="Y135" s="1"/>
      <c r="Z135" s="2">
        <f>17697*Y135%/18*X135</f>
        <v>0</v>
      </c>
      <c r="AA135" s="1"/>
      <c r="AB135" s="1"/>
      <c r="AC135" s="1"/>
      <c r="AD135" s="1"/>
      <c r="AE135" s="1"/>
      <c r="AF135" s="2"/>
      <c r="AG135" s="4">
        <f t="shared" si="100"/>
        <v>0</v>
      </c>
      <c r="AH135" s="4">
        <f t="shared" si="101"/>
        <v>153616.59637499996</v>
      </c>
      <c r="AI135" s="4">
        <f t="shared" si="123"/>
        <v>15361.659637499997</v>
      </c>
      <c r="AJ135" s="2">
        <f t="shared" si="122"/>
        <v>168978.25601249997</v>
      </c>
    </row>
    <row r="136" spans="2:39" s="49" customFormat="1" ht="31.5" x14ac:dyDescent="0.2">
      <c r="B136" s="77">
        <v>119</v>
      </c>
      <c r="C136" s="9" t="s">
        <v>49</v>
      </c>
      <c r="D136" s="9" t="s">
        <v>210</v>
      </c>
      <c r="E136" s="1" t="s">
        <v>0</v>
      </c>
      <c r="F136" s="67" t="s">
        <v>306</v>
      </c>
      <c r="G136" s="67"/>
      <c r="H136" s="1" t="s">
        <v>77</v>
      </c>
      <c r="I136" s="1">
        <v>5.31</v>
      </c>
      <c r="J136" s="1">
        <v>5.31</v>
      </c>
      <c r="K136" s="1"/>
      <c r="L136" s="1">
        <v>17697</v>
      </c>
      <c r="M136" s="2">
        <f t="shared" si="103"/>
        <v>93971.069999999992</v>
      </c>
      <c r="N136" s="2">
        <f t="shared" si="104"/>
        <v>0</v>
      </c>
      <c r="O136" s="67">
        <v>824</v>
      </c>
      <c r="P136" s="67"/>
      <c r="Q136" s="5">
        <f t="shared" si="105"/>
        <v>824</v>
      </c>
      <c r="R136" s="3">
        <f t="shared" si="117"/>
        <v>1.1444444444444444</v>
      </c>
      <c r="S136" s="3">
        <f t="shared" si="106"/>
        <v>0</v>
      </c>
      <c r="T136" s="3">
        <f t="shared" si="118"/>
        <v>1.1444444444444444</v>
      </c>
      <c r="U136" s="2">
        <f t="shared" si="119"/>
        <v>107544.66899999998</v>
      </c>
      <c r="V136" s="2">
        <f t="shared" si="120"/>
        <v>0</v>
      </c>
      <c r="W136" s="2">
        <f t="shared" si="121"/>
        <v>107544.66899999998</v>
      </c>
      <c r="X136" s="4"/>
      <c r="Y136" s="1"/>
      <c r="Z136" s="2">
        <f>17697*Y136%/18*X136</f>
        <v>0</v>
      </c>
      <c r="AA136" s="1"/>
      <c r="AB136" s="1"/>
      <c r="AC136" s="1"/>
      <c r="AD136" s="1"/>
      <c r="AE136" s="1"/>
      <c r="AF136" s="2"/>
      <c r="AG136" s="4">
        <f t="shared" si="100"/>
        <v>0</v>
      </c>
      <c r="AH136" s="4">
        <f t="shared" si="101"/>
        <v>107544.66899999998</v>
      </c>
      <c r="AI136" s="4">
        <f t="shared" si="123"/>
        <v>10754.466899999999</v>
      </c>
      <c r="AJ136" s="2">
        <f t="shared" si="122"/>
        <v>118299.13589999998</v>
      </c>
    </row>
    <row r="137" spans="2:39" s="49" customFormat="1" ht="47.25" x14ac:dyDescent="0.2">
      <c r="B137" s="1">
        <v>120</v>
      </c>
      <c r="C137" s="9" t="s">
        <v>28</v>
      </c>
      <c r="D137" s="9" t="s">
        <v>243</v>
      </c>
      <c r="E137" s="1" t="s">
        <v>0</v>
      </c>
      <c r="F137" s="67" t="s">
        <v>307</v>
      </c>
      <c r="G137" s="67" t="s">
        <v>30</v>
      </c>
      <c r="H137" s="1" t="s">
        <v>320</v>
      </c>
      <c r="I137" s="1"/>
      <c r="J137" s="1"/>
      <c r="K137" s="1">
        <v>4.6900000000000004</v>
      </c>
      <c r="L137" s="1">
        <v>17697</v>
      </c>
      <c r="M137" s="2">
        <f t="shared" si="103"/>
        <v>0</v>
      </c>
      <c r="N137" s="2">
        <f t="shared" si="104"/>
        <v>82998.930000000008</v>
      </c>
      <c r="O137" s="67"/>
      <c r="P137" s="67">
        <v>1684</v>
      </c>
      <c r="Q137" s="5">
        <f t="shared" si="105"/>
        <v>1684</v>
      </c>
      <c r="R137" s="3">
        <f t="shared" si="117"/>
        <v>0</v>
      </c>
      <c r="S137" s="3">
        <f t="shared" si="106"/>
        <v>1.7541666666666667</v>
      </c>
      <c r="T137" s="3">
        <f t="shared" si="118"/>
        <v>1.7541666666666667</v>
      </c>
      <c r="U137" s="2">
        <f t="shared" si="119"/>
        <v>0</v>
      </c>
      <c r="V137" s="2">
        <f t="shared" si="120"/>
        <v>145593.95637500001</v>
      </c>
      <c r="W137" s="2">
        <f t="shared" si="121"/>
        <v>145593.95637500001</v>
      </c>
      <c r="X137" s="4"/>
      <c r="Y137" s="1"/>
      <c r="Z137" s="2">
        <f>17697*Y137%/18*X137</f>
        <v>0</v>
      </c>
      <c r="AA137" s="1"/>
      <c r="AB137" s="1"/>
      <c r="AC137" s="1"/>
      <c r="AD137" s="1"/>
      <c r="AE137" s="1"/>
      <c r="AF137" s="2"/>
      <c r="AG137" s="4">
        <f t="shared" si="100"/>
        <v>0</v>
      </c>
      <c r="AH137" s="4">
        <f t="shared" si="101"/>
        <v>145593.95637500001</v>
      </c>
      <c r="AI137" s="4">
        <f t="shared" si="123"/>
        <v>14559.395637500002</v>
      </c>
      <c r="AJ137" s="2">
        <f t="shared" si="122"/>
        <v>160153.35201250002</v>
      </c>
    </row>
    <row r="138" spans="2:39" s="49" customFormat="1" ht="47.25" x14ac:dyDescent="0.2">
      <c r="B138" s="77">
        <v>121</v>
      </c>
      <c r="C138" s="9" t="s">
        <v>28</v>
      </c>
      <c r="D138" s="9" t="s">
        <v>154</v>
      </c>
      <c r="E138" s="1" t="s">
        <v>0</v>
      </c>
      <c r="F138" s="67" t="s">
        <v>308</v>
      </c>
      <c r="G138" s="67" t="s">
        <v>110</v>
      </c>
      <c r="H138" s="1" t="s">
        <v>80</v>
      </c>
      <c r="I138" s="1"/>
      <c r="J138" s="1"/>
      <c r="K138" s="1">
        <v>4.1900000000000004</v>
      </c>
      <c r="L138" s="1">
        <v>17697</v>
      </c>
      <c r="M138" s="2">
        <f t="shared" si="103"/>
        <v>0</v>
      </c>
      <c r="N138" s="2">
        <f t="shared" si="104"/>
        <v>74150.430000000008</v>
      </c>
      <c r="O138" s="67"/>
      <c r="P138" s="67">
        <v>1234</v>
      </c>
      <c r="Q138" s="5">
        <f t="shared" si="105"/>
        <v>1234</v>
      </c>
      <c r="R138" s="3">
        <f t="shared" si="117"/>
        <v>0</v>
      </c>
      <c r="S138" s="3">
        <f t="shared" si="106"/>
        <v>1.2854166666666667</v>
      </c>
      <c r="T138" s="3">
        <f t="shared" si="118"/>
        <v>1.2854166666666667</v>
      </c>
      <c r="U138" s="2">
        <f t="shared" si="119"/>
        <v>0</v>
      </c>
      <c r="V138" s="2">
        <f t="shared" si="120"/>
        <v>95314.198562499994</v>
      </c>
      <c r="W138" s="2">
        <f t="shared" si="121"/>
        <v>95314.198562499994</v>
      </c>
      <c r="X138" s="4"/>
      <c r="Y138" s="1"/>
      <c r="Z138" s="2">
        <f>17697*Y138%/18*X138</f>
        <v>0</v>
      </c>
      <c r="AA138" s="1"/>
      <c r="AB138" s="1"/>
      <c r="AC138" s="1"/>
      <c r="AD138" s="1"/>
      <c r="AE138" s="1"/>
      <c r="AF138" s="2"/>
      <c r="AG138" s="4">
        <f t="shared" si="100"/>
        <v>0</v>
      </c>
      <c r="AH138" s="4">
        <f t="shared" si="101"/>
        <v>95314.198562499994</v>
      </c>
      <c r="AI138" s="4">
        <f t="shared" si="123"/>
        <v>9531.4198562500005</v>
      </c>
      <c r="AJ138" s="2">
        <f t="shared" si="122"/>
        <v>104845.61841874999</v>
      </c>
    </row>
    <row r="139" spans="2:39" s="49" customFormat="1" ht="47.25" x14ac:dyDescent="0.25">
      <c r="B139" s="1">
        <v>122</v>
      </c>
      <c r="C139" s="9" t="s">
        <v>70</v>
      </c>
      <c r="D139" s="9" t="s">
        <v>244</v>
      </c>
      <c r="E139" s="1" t="s">
        <v>0</v>
      </c>
      <c r="F139" s="87" t="s">
        <v>310</v>
      </c>
      <c r="G139" s="67"/>
      <c r="H139" s="1" t="s">
        <v>77</v>
      </c>
      <c r="I139" s="1">
        <v>4.93</v>
      </c>
      <c r="J139" s="1">
        <v>5.21</v>
      </c>
      <c r="K139" s="1"/>
      <c r="L139" s="1">
        <v>17697</v>
      </c>
      <c r="M139" s="2">
        <f t="shared" si="103"/>
        <v>92201.37</v>
      </c>
      <c r="N139" s="2">
        <f t="shared" si="104"/>
        <v>0</v>
      </c>
      <c r="O139" s="67">
        <v>148</v>
      </c>
      <c r="P139" s="67"/>
      <c r="Q139" s="5">
        <f t="shared" si="105"/>
        <v>148</v>
      </c>
      <c r="R139" s="3">
        <f t="shared" si="117"/>
        <v>0.20555555555555555</v>
      </c>
      <c r="S139" s="3">
        <f t="shared" si="106"/>
        <v>0</v>
      </c>
      <c r="T139" s="3">
        <f t="shared" si="118"/>
        <v>0.20555555555555555</v>
      </c>
      <c r="U139" s="2">
        <f t="shared" si="119"/>
        <v>18952.503833333332</v>
      </c>
      <c r="V139" s="2">
        <f t="shared" si="120"/>
        <v>0</v>
      </c>
      <c r="W139" s="2">
        <f t="shared" si="121"/>
        <v>18952.503833333332</v>
      </c>
      <c r="X139" s="4"/>
      <c r="Y139" s="1"/>
      <c r="Z139" s="2"/>
      <c r="AA139" s="1"/>
      <c r="AB139" s="1"/>
      <c r="AC139" s="1"/>
      <c r="AD139" s="1"/>
      <c r="AE139" s="1"/>
      <c r="AF139" s="2"/>
      <c r="AG139" s="4">
        <f t="shared" si="100"/>
        <v>0</v>
      </c>
      <c r="AH139" s="4">
        <f t="shared" si="101"/>
        <v>18952.503833333332</v>
      </c>
      <c r="AI139" s="4">
        <f t="shared" si="123"/>
        <v>1895.2503833333333</v>
      </c>
      <c r="AJ139" s="2">
        <f t="shared" si="122"/>
        <v>20847.754216666664</v>
      </c>
    </row>
    <row r="140" spans="2:39" s="49" customFormat="1" ht="31.5" customHeight="1" x14ac:dyDescent="0.25">
      <c r="B140" s="77">
        <v>123</v>
      </c>
      <c r="C140" s="9" t="s">
        <v>61</v>
      </c>
      <c r="D140" s="9" t="s">
        <v>164</v>
      </c>
      <c r="E140" s="1" t="s">
        <v>0</v>
      </c>
      <c r="F140" s="87" t="s">
        <v>311</v>
      </c>
      <c r="G140" s="67"/>
      <c r="H140" s="1" t="s">
        <v>77</v>
      </c>
      <c r="I140" s="1">
        <v>5.12</v>
      </c>
      <c r="J140" s="1">
        <v>5.03</v>
      </c>
      <c r="K140" s="1"/>
      <c r="L140" s="1">
        <v>17697</v>
      </c>
      <c r="M140" s="2">
        <f t="shared" si="103"/>
        <v>89015.91</v>
      </c>
      <c r="N140" s="2">
        <f t="shared" si="104"/>
        <v>0</v>
      </c>
      <c r="O140" s="67">
        <v>102</v>
      </c>
      <c r="P140" s="67"/>
      <c r="Q140" s="5">
        <f t="shared" si="105"/>
        <v>102</v>
      </c>
      <c r="R140" s="3">
        <f t="shared" si="117"/>
        <v>0.14166666666666666</v>
      </c>
      <c r="S140" s="3">
        <f t="shared" si="106"/>
        <v>0</v>
      </c>
      <c r="T140" s="3">
        <f t="shared" si="118"/>
        <v>0.14166666666666666</v>
      </c>
      <c r="U140" s="2">
        <f t="shared" si="119"/>
        <v>12610.58725</v>
      </c>
      <c r="V140" s="2">
        <f t="shared" si="120"/>
        <v>0</v>
      </c>
      <c r="W140" s="2">
        <f t="shared" si="121"/>
        <v>12610.58725</v>
      </c>
      <c r="X140" s="4"/>
      <c r="Y140" s="1"/>
      <c r="Z140" s="2"/>
      <c r="AA140" s="1"/>
      <c r="AB140" s="1">
        <v>50</v>
      </c>
      <c r="AC140" s="2">
        <f>17697*AB140/100</f>
        <v>8848.5</v>
      </c>
      <c r="AD140" s="1"/>
      <c r="AE140" s="1"/>
      <c r="AF140" s="2"/>
      <c r="AG140" s="4">
        <f t="shared" si="100"/>
        <v>8848.5</v>
      </c>
      <c r="AH140" s="4">
        <f t="shared" si="101"/>
        <v>21459.08725</v>
      </c>
      <c r="AI140" s="4"/>
      <c r="AJ140" s="2">
        <f t="shared" si="122"/>
        <v>21459.08725</v>
      </c>
    </row>
    <row r="141" spans="2:39" s="49" customFormat="1" ht="38.25" customHeight="1" x14ac:dyDescent="0.2">
      <c r="B141" s="1">
        <v>124</v>
      </c>
      <c r="C141" s="9" t="s">
        <v>88</v>
      </c>
      <c r="D141" s="9" t="s">
        <v>166</v>
      </c>
      <c r="E141" s="1" t="s">
        <v>0</v>
      </c>
      <c r="F141" s="67" t="s">
        <v>386</v>
      </c>
      <c r="G141" s="67"/>
      <c r="H141" s="1" t="s">
        <v>96</v>
      </c>
      <c r="I141" s="1">
        <v>5.03</v>
      </c>
      <c r="J141" s="1">
        <v>4.93</v>
      </c>
      <c r="K141" s="1"/>
      <c r="L141" s="1">
        <v>17697</v>
      </c>
      <c r="M141" s="2">
        <f t="shared" si="103"/>
        <v>87246.209999999992</v>
      </c>
      <c r="N141" s="2">
        <f t="shared" si="104"/>
        <v>0</v>
      </c>
      <c r="O141" s="67">
        <v>544</v>
      </c>
      <c r="P141" s="67"/>
      <c r="Q141" s="5">
        <f t="shared" si="105"/>
        <v>544</v>
      </c>
      <c r="R141" s="3">
        <f t="shared" si="117"/>
        <v>0.75555555555555554</v>
      </c>
      <c r="S141" s="3">
        <f t="shared" si="106"/>
        <v>0</v>
      </c>
      <c r="T141" s="3">
        <f t="shared" si="118"/>
        <v>0.75555555555555554</v>
      </c>
      <c r="U141" s="2">
        <f t="shared" si="119"/>
        <v>65919.358666666652</v>
      </c>
      <c r="V141" s="2">
        <f t="shared" si="120"/>
        <v>0</v>
      </c>
      <c r="W141" s="2">
        <f t="shared" si="121"/>
        <v>65919.358666666652</v>
      </c>
      <c r="X141" s="4"/>
      <c r="Y141" s="1"/>
      <c r="Z141" s="2"/>
      <c r="AA141" s="1"/>
      <c r="AB141" s="1"/>
      <c r="AC141" s="2"/>
      <c r="AD141" s="1"/>
      <c r="AE141" s="1"/>
      <c r="AF141" s="2"/>
      <c r="AG141" s="4">
        <f t="shared" si="100"/>
        <v>0</v>
      </c>
      <c r="AH141" s="4">
        <f t="shared" si="101"/>
        <v>65919.358666666652</v>
      </c>
      <c r="AI141" s="4">
        <f t="shared" ref="AI141:AI152" si="124">W141*10%</f>
        <v>6591.9358666666658</v>
      </c>
      <c r="AJ141" s="2">
        <f t="shared" si="122"/>
        <v>72511.294533333319</v>
      </c>
    </row>
    <row r="142" spans="2:39" s="49" customFormat="1" ht="47.25" x14ac:dyDescent="0.25">
      <c r="B142" s="77">
        <v>125</v>
      </c>
      <c r="C142" s="9" t="s">
        <v>66</v>
      </c>
      <c r="D142" s="9" t="s">
        <v>212</v>
      </c>
      <c r="E142" s="1" t="s">
        <v>0</v>
      </c>
      <c r="F142" s="87" t="s">
        <v>275</v>
      </c>
      <c r="G142" s="67"/>
      <c r="H142" s="1" t="s">
        <v>77</v>
      </c>
      <c r="I142" s="1">
        <v>4.84</v>
      </c>
      <c r="J142" s="1">
        <v>5.03</v>
      </c>
      <c r="K142" s="1"/>
      <c r="L142" s="1">
        <v>17697</v>
      </c>
      <c r="M142" s="2">
        <f t="shared" si="103"/>
        <v>89015.91</v>
      </c>
      <c r="N142" s="2">
        <f t="shared" si="104"/>
        <v>0</v>
      </c>
      <c r="O142" s="67">
        <v>1307</v>
      </c>
      <c r="P142" s="67"/>
      <c r="Q142" s="5">
        <f t="shared" si="105"/>
        <v>1307</v>
      </c>
      <c r="R142" s="3">
        <f t="shared" si="117"/>
        <v>1.8152777777777778</v>
      </c>
      <c r="S142" s="3">
        <f t="shared" si="106"/>
        <v>0</v>
      </c>
      <c r="T142" s="3">
        <f t="shared" si="118"/>
        <v>1.8152777777777778</v>
      </c>
      <c r="U142" s="2">
        <f t="shared" si="119"/>
        <v>161588.60329166669</v>
      </c>
      <c r="V142" s="2">
        <f t="shared" si="120"/>
        <v>0</v>
      </c>
      <c r="W142" s="2">
        <f t="shared" si="121"/>
        <v>161588.60329166669</v>
      </c>
      <c r="X142" s="4"/>
      <c r="Y142" s="1"/>
      <c r="Z142" s="2"/>
      <c r="AA142" s="1"/>
      <c r="AB142" s="1"/>
      <c r="AC142" s="1"/>
      <c r="AD142" s="1"/>
      <c r="AE142" s="1"/>
      <c r="AF142" s="2"/>
      <c r="AG142" s="4">
        <f t="shared" si="100"/>
        <v>0</v>
      </c>
      <c r="AH142" s="4">
        <f t="shared" si="101"/>
        <v>161588.60329166669</v>
      </c>
      <c r="AI142" s="4">
        <f t="shared" si="124"/>
        <v>16158.86032916667</v>
      </c>
      <c r="AJ142" s="2">
        <f t="shared" si="122"/>
        <v>177747.46362083335</v>
      </c>
    </row>
    <row r="143" spans="2:39" s="49" customFormat="1" ht="47.25" x14ac:dyDescent="0.25">
      <c r="B143" s="1">
        <v>126</v>
      </c>
      <c r="C143" s="9" t="s">
        <v>179</v>
      </c>
      <c r="D143" s="9" t="s">
        <v>211</v>
      </c>
      <c r="E143" s="1" t="s">
        <v>0</v>
      </c>
      <c r="F143" s="88" t="s">
        <v>312</v>
      </c>
      <c r="G143" s="67" t="s">
        <v>30</v>
      </c>
      <c r="H143" s="1" t="s">
        <v>100</v>
      </c>
      <c r="I143" s="1">
        <v>4.93</v>
      </c>
      <c r="J143" s="1">
        <v>4.84</v>
      </c>
      <c r="K143" s="1"/>
      <c r="L143" s="1">
        <v>17697</v>
      </c>
      <c r="M143" s="2">
        <f t="shared" si="103"/>
        <v>85653.48</v>
      </c>
      <c r="N143" s="2">
        <f t="shared" si="104"/>
        <v>0</v>
      </c>
      <c r="O143" s="67">
        <v>343</v>
      </c>
      <c r="P143" s="67"/>
      <c r="Q143" s="5">
        <f t="shared" si="105"/>
        <v>343</v>
      </c>
      <c r="R143" s="3">
        <f t="shared" si="117"/>
        <v>0.47638888888888886</v>
      </c>
      <c r="S143" s="3">
        <f t="shared" si="106"/>
        <v>0</v>
      </c>
      <c r="T143" s="3">
        <f t="shared" si="118"/>
        <v>0.47638888888888886</v>
      </c>
      <c r="U143" s="2">
        <f t="shared" si="119"/>
        <v>40804.366166666667</v>
      </c>
      <c r="V143" s="2">
        <f t="shared" si="120"/>
        <v>0</v>
      </c>
      <c r="W143" s="2">
        <f t="shared" si="121"/>
        <v>40804.366166666667</v>
      </c>
      <c r="X143" s="4"/>
      <c r="Y143" s="1"/>
      <c r="Z143" s="2"/>
      <c r="AA143" s="1"/>
      <c r="AB143" s="1"/>
      <c r="AC143" s="2">
        <f>17697*AB143/100</f>
        <v>0</v>
      </c>
      <c r="AD143" s="1"/>
      <c r="AE143" s="1"/>
      <c r="AF143" s="2"/>
      <c r="AG143" s="4">
        <f t="shared" si="100"/>
        <v>0</v>
      </c>
      <c r="AH143" s="4">
        <f t="shared" si="101"/>
        <v>40804.366166666667</v>
      </c>
      <c r="AI143" s="4">
        <f t="shared" si="124"/>
        <v>4080.4366166666669</v>
      </c>
      <c r="AJ143" s="2">
        <f t="shared" si="122"/>
        <v>44884.802783333333</v>
      </c>
    </row>
    <row r="144" spans="2:39" s="49" customFormat="1" ht="58.5" customHeight="1" x14ac:dyDescent="0.25">
      <c r="B144" s="93">
        <v>127</v>
      </c>
      <c r="C144" s="100" t="s">
        <v>415</v>
      </c>
      <c r="D144" s="100"/>
      <c r="E144" s="67" t="s">
        <v>0</v>
      </c>
      <c r="F144" s="92" t="s">
        <v>414</v>
      </c>
      <c r="G144" s="67"/>
      <c r="H144" s="67" t="s">
        <v>77</v>
      </c>
      <c r="I144" s="67">
        <v>4.84</v>
      </c>
      <c r="J144" s="67">
        <v>5.31</v>
      </c>
      <c r="K144" s="67"/>
      <c r="L144" s="67">
        <v>17697</v>
      </c>
      <c r="M144" s="96">
        <f t="shared" si="103"/>
        <v>93971.069999999992</v>
      </c>
      <c r="N144" s="96">
        <f t="shared" si="104"/>
        <v>0</v>
      </c>
      <c r="O144" s="67">
        <v>734</v>
      </c>
      <c r="P144" s="67"/>
      <c r="Q144" s="97">
        <f t="shared" si="105"/>
        <v>734</v>
      </c>
      <c r="R144" s="101">
        <f t="shared" si="117"/>
        <v>1.0194444444444444</v>
      </c>
      <c r="S144" s="101">
        <f t="shared" si="106"/>
        <v>0</v>
      </c>
      <c r="T144" s="101">
        <f t="shared" si="118"/>
        <v>1.0194444444444444</v>
      </c>
      <c r="U144" s="96">
        <f t="shared" si="119"/>
        <v>95798.285249999986</v>
      </c>
      <c r="V144" s="96">
        <f t="shared" si="120"/>
        <v>0</v>
      </c>
      <c r="W144" s="96">
        <f t="shared" si="121"/>
        <v>95798.285249999986</v>
      </c>
      <c r="X144" s="102"/>
      <c r="Y144" s="67"/>
      <c r="Z144" s="96"/>
      <c r="AA144" s="67"/>
      <c r="AB144" s="67"/>
      <c r="AC144" s="67"/>
      <c r="AD144" s="67"/>
      <c r="AE144" s="67"/>
      <c r="AF144" s="96"/>
      <c r="AG144" s="102">
        <f t="shared" si="100"/>
        <v>0</v>
      </c>
      <c r="AH144" s="102">
        <f t="shared" si="101"/>
        <v>95798.285249999986</v>
      </c>
      <c r="AI144" s="102">
        <f t="shared" si="124"/>
        <v>9579.828524999999</v>
      </c>
      <c r="AJ144" s="96">
        <f t="shared" si="122"/>
        <v>105378.11377499999</v>
      </c>
    </row>
    <row r="145" spans="1:39" s="49" customFormat="1" ht="31.5" x14ac:dyDescent="0.25">
      <c r="B145" s="67">
        <v>128</v>
      </c>
      <c r="C145" s="100" t="s">
        <v>415</v>
      </c>
      <c r="D145" s="100"/>
      <c r="E145" s="67" t="s">
        <v>0</v>
      </c>
      <c r="F145" s="92" t="s">
        <v>416</v>
      </c>
      <c r="G145" s="67"/>
      <c r="H145" s="67" t="s">
        <v>77</v>
      </c>
      <c r="I145" s="67">
        <v>5.03</v>
      </c>
      <c r="J145" s="67">
        <v>5.31</v>
      </c>
      <c r="K145" s="67"/>
      <c r="L145" s="67">
        <v>17697</v>
      </c>
      <c r="M145" s="96">
        <f>J145*L145</f>
        <v>93971.069999999992</v>
      </c>
      <c r="N145" s="96">
        <f>K145*L145</f>
        <v>0</v>
      </c>
      <c r="O145" s="67">
        <v>1318</v>
      </c>
      <c r="P145" s="67"/>
      <c r="Q145" s="97">
        <f>P145+O145</f>
        <v>1318</v>
      </c>
      <c r="R145" s="101">
        <f>O145/720</f>
        <v>1.8305555555555555</v>
      </c>
      <c r="S145" s="101">
        <f>P145/960</f>
        <v>0</v>
      </c>
      <c r="T145" s="101">
        <f>R145+S145</f>
        <v>1.8305555555555555</v>
      </c>
      <c r="U145" s="96">
        <f>M145/720*O145</f>
        <v>172019.26424999998</v>
      </c>
      <c r="V145" s="96">
        <f>N145/960*P145</f>
        <v>0</v>
      </c>
      <c r="W145" s="96">
        <f>U145+V145</f>
        <v>172019.26424999998</v>
      </c>
      <c r="X145" s="102"/>
      <c r="Y145" s="67"/>
      <c r="Z145" s="96">
        <f>17697*Y145%/18*X145</f>
        <v>0</v>
      </c>
      <c r="AA145" s="67"/>
      <c r="AB145" s="67"/>
      <c r="AC145" s="96"/>
      <c r="AD145" s="67"/>
      <c r="AE145" s="67"/>
      <c r="AF145" s="96"/>
      <c r="AG145" s="102">
        <f t="shared" si="100"/>
        <v>0</v>
      </c>
      <c r="AH145" s="102">
        <f t="shared" si="101"/>
        <v>172019.26424999998</v>
      </c>
      <c r="AI145" s="102">
        <f t="shared" si="124"/>
        <v>17201.926424999998</v>
      </c>
      <c r="AJ145" s="96">
        <f>AH145+AI145</f>
        <v>189221.19067499996</v>
      </c>
    </row>
    <row r="146" spans="1:39" s="49" customFormat="1" x14ac:dyDescent="0.25">
      <c r="B146" s="93">
        <v>129</v>
      </c>
      <c r="C146" s="100" t="s">
        <v>415</v>
      </c>
      <c r="D146" s="100"/>
      <c r="E146" s="67" t="s">
        <v>0</v>
      </c>
      <c r="F146" s="92" t="s">
        <v>417</v>
      </c>
      <c r="G146" s="67"/>
      <c r="H146" s="67" t="s">
        <v>77</v>
      </c>
      <c r="I146" s="67">
        <v>4.84</v>
      </c>
      <c r="J146" s="67">
        <v>5.21</v>
      </c>
      <c r="K146" s="67"/>
      <c r="L146" s="67">
        <v>17697</v>
      </c>
      <c r="M146" s="96">
        <f>J146*L146</f>
        <v>92201.37</v>
      </c>
      <c r="N146" s="96">
        <f>K146*L146</f>
        <v>0</v>
      </c>
      <c r="O146" s="67">
        <v>385</v>
      </c>
      <c r="P146" s="67"/>
      <c r="Q146" s="97">
        <f>P146+O146</f>
        <v>385</v>
      </c>
      <c r="R146" s="101">
        <f>O146/720</f>
        <v>0.53472222222222221</v>
      </c>
      <c r="S146" s="101">
        <f>P146/960</f>
        <v>0</v>
      </c>
      <c r="T146" s="101">
        <f>R146+S146</f>
        <v>0.53472222222222221</v>
      </c>
      <c r="U146" s="96">
        <f>M146/720*O146</f>
        <v>49302.121458333335</v>
      </c>
      <c r="V146" s="96">
        <f>N146/960*P146</f>
        <v>0</v>
      </c>
      <c r="W146" s="96">
        <f>U146+V146</f>
        <v>49302.121458333335</v>
      </c>
      <c r="X146" s="102"/>
      <c r="Y146" s="67"/>
      <c r="Z146" s="96"/>
      <c r="AA146" s="67"/>
      <c r="AB146" s="67"/>
      <c r="AC146" s="67"/>
      <c r="AD146" s="67"/>
      <c r="AE146" s="67"/>
      <c r="AF146" s="96"/>
      <c r="AG146" s="102">
        <f t="shared" si="100"/>
        <v>0</v>
      </c>
      <c r="AH146" s="102">
        <f t="shared" si="101"/>
        <v>49302.121458333335</v>
      </c>
      <c r="AI146" s="102">
        <f t="shared" si="124"/>
        <v>4930.212145833334</v>
      </c>
      <c r="AJ146" s="96">
        <f>AH146+AI146</f>
        <v>54232.33360416667</v>
      </c>
    </row>
    <row r="147" spans="1:39" s="49" customFormat="1" ht="31.5" x14ac:dyDescent="0.25">
      <c r="B147" s="67">
        <v>130</v>
      </c>
      <c r="C147" s="100" t="s">
        <v>180</v>
      </c>
      <c r="D147" s="100"/>
      <c r="E147" s="67" t="s">
        <v>0</v>
      </c>
      <c r="F147" s="92" t="s">
        <v>97</v>
      </c>
      <c r="G147" s="67"/>
      <c r="H147" s="67" t="s">
        <v>79</v>
      </c>
      <c r="I147" s="67">
        <v>4.84</v>
      </c>
      <c r="J147" s="67"/>
      <c r="K147" s="67">
        <v>3.32</v>
      </c>
      <c r="L147" s="67">
        <v>17697</v>
      </c>
      <c r="M147" s="96">
        <f>J147*L147</f>
        <v>0</v>
      </c>
      <c r="N147" s="96">
        <f>K147*L147</f>
        <v>58754.039999999994</v>
      </c>
      <c r="O147" s="67"/>
      <c r="P147" s="67">
        <v>384</v>
      </c>
      <c r="Q147" s="97">
        <f>P147+O147</f>
        <v>384</v>
      </c>
      <c r="R147" s="101">
        <f>O147/720</f>
        <v>0</v>
      </c>
      <c r="S147" s="101">
        <f>P147/960</f>
        <v>0.4</v>
      </c>
      <c r="T147" s="101">
        <f>R147+S147</f>
        <v>0.4</v>
      </c>
      <c r="U147" s="96">
        <f>M147/720*O147</f>
        <v>0</v>
      </c>
      <c r="V147" s="96">
        <f>N147/960*P147</f>
        <v>23501.615999999998</v>
      </c>
      <c r="W147" s="96">
        <f>U147+V147</f>
        <v>23501.615999999998</v>
      </c>
      <c r="X147" s="102"/>
      <c r="Y147" s="67"/>
      <c r="Z147" s="96"/>
      <c r="AA147" s="67"/>
      <c r="AB147" s="67"/>
      <c r="AC147" s="67"/>
      <c r="AD147" s="67"/>
      <c r="AE147" s="67"/>
      <c r="AF147" s="96"/>
      <c r="AG147" s="102">
        <f t="shared" si="100"/>
        <v>0</v>
      </c>
      <c r="AH147" s="102">
        <f t="shared" si="101"/>
        <v>23501.615999999998</v>
      </c>
      <c r="AI147" s="102">
        <f t="shared" si="124"/>
        <v>2350.1615999999999</v>
      </c>
      <c r="AJ147" s="96">
        <f>AH147+AI147</f>
        <v>25851.777599999998</v>
      </c>
    </row>
    <row r="148" spans="1:39" s="53" customFormat="1" ht="31.5" x14ac:dyDescent="0.25">
      <c r="A148" s="23"/>
      <c r="B148" s="77">
        <v>131</v>
      </c>
      <c r="C148" s="9" t="s">
        <v>180</v>
      </c>
      <c r="D148" s="9"/>
      <c r="E148" s="1" t="s">
        <v>0</v>
      </c>
      <c r="F148" s="92" t="s">
        <v>413</v>
      </c>
      <c r="G148" s="67"/>
      <c r="H148" s="1" t="s">
        <v>80</v>
      </c>
      <c r="I148" s="1">
        <v>4.66</v>
      </c>
      <c r="J148" s="1"/>
      <c r="K148" s="1">
        <v>3.78</v>
      </c>
      <c r="L148" s="1">
        <v>17697</v>
      </c>
      <c r="M148" s="2">
        <f>J148*L148</f>
        <v>0</v>
      </c>
      <c r="N148" s="2">
        <f>K148*L148</f>
        <v>66894.66</v>
      </c>
      <c r="O148" s="67">
        <v>0</v>
      </c>
      <c r="P148" s="67">
        <v>2419</v>
      </c>
      <c r="Q148" s="5">
        <f>P148+O148</f>
        <v>2419</v>
      </c>
      <c r="R148" s="3">
        <f>O148/720</f>
        <v>0</v>
      </c>
      <c r="S148" s="3">
        <f>P148/960</f>
        <v>2.5197916666666669</v>
      </c>
      <c r="T148" s="3">
        <f>R148+S148</f>
        <v>2.5197916666666669</v>
      </c>
      <c r="U148" s="2">
        <f>M148/720*O148</f>
        <v>0</v>
      </c>
      <c r="V148" s="2">
        <f>N148/960*P148</f>
        <v>168560.60681250002</v>
      </c>
      <c r="W148" s="2">
        <f>U148+V148</f>
        <v>168560.60681250002</v>
      </c>
      <c r="X148" s="4"/>
      <c r="Y148" s="1"/>
      <c r="Z148" s="2"/>
      <c r="AA148" s="1"/>
      <c r="AB148" s="1"/>
      <c r="AC148" s="1"/>
      <c r="AD148" s="1"/>
      <c r="AE148" s="1"/>
      <c r="AF148" s="2"/>
      <c r="AG148" s="4">
        <f t="shared" si="100"/>
        <v>0</v>
      </c>
      <c r="AH148" s="4">
        <f t="shared" si="101"/>
        <v>168560.60681250002</v>
      </c>
      <c r="AI148" s="4">
        <f t="shared" si="124"/>
        <v>16856.060681250001</v>
      </c>
      <c r="AJ148" s="2">
        <f>AH148+AI148</f>
        <v>185416.66749375002</v>
      </c>
      <c r="AK148" s="49"/>
      <c r="AL148" s="49"/>
      <c r="AM148" s="49"/>
    </row>
    <row r="149" spans="1:39" s="53" customFormat="1" ht="31.5" x14ac:dyDescent="0.25">
      <c r="A149" s="23"/>
      <c r="B149" s="1">
        <v>132</v>
      </c>
      <c r="C149" s="9" t="s">
        <v>182</v>
      </c>
      <c r="D149" s="9"/>
      <c r="E149" s="1" t="s">
        <v>0</v>
      </c>
      <c r="F149" s="92" t="s">
        <v>413</v>
      </c>
      <c r="G149" s="67"/>
      <c r="H149" s="1" t="s">
        <v>77</v>
      </c>
      <c r="I149" s="1"/>
      <c r="J149" s="1">
        <v>4.75</v>
      </c>
      <c r="K149" s="1"/>
      <c r="L149" s="1">
        <v>17697</v>
      </c>
      <c r="M149" s="2">
        <f t="shared" si="103"/>
        <v>84060.75</v>
      </c>
      <c r="N149" s="2"/>
      <c r="O149" s="67">
        <v>120</v>
      </c>
      <c r="P149" s="67"/>
      <c r="Q149" s="5">
        <f t="shared" ref="Q149:Q151" si="125">P149+O149</f>
        <v>120</v>
      </c>
      <c r="R149" s="3">
        <f t="shared" si="117"/>
        <v>0.16666666666666666</v>
      </c>
      <c r="S149" s="3"/>
      <c r="T149" s="3">
        <f t="shared" si="118"/>
        <v>0.16666666666666666</v>
      </c>
      <c r="U149" s="2">
        <f t="shared" si="119"/>
        <v>14010.125</v>
      </c>
      <c r="V149" s="2"/>
      <c r="W149" s="2">
        <f t="shared" si="121"/>
        <v>14010.125</v>
      </c>
      <c r="X149" s="4"/>
      <c r="Y149" s="1"/>
      <c r="Z149" s="2"/>
      <c r="AA149" s="1"/>
      <c r="AB149" s="1"/>
      <c r="AC149" s="1"/>
      <c r="AD149" s="1"/>
      <c r="AE149" s="1"/>
      <c r="AF149" s="2"/>
      <c r="AG149" s="4">
        <f t="shared" si="100"/>
        <v>0</v>
      </c>
      <c r="AH149" s="4">
        <f t="shared" si="101"/>
        <v>14010.125</v>
      </c>
      <c r="AI149" s="4">
        <f t="shared" si="124"/>
        <v>1401.0125</v>
      </c>
      <c r="AJ149" s="2">
        <f t="shared" ref="AJ149:AJ152" si="126">AH149+AI149</f>
        <v>15411.137500000001</v>
      </c>
      <c r="AK149" s="49"/>
      <c r="AL149" s="49"/>
      <c r="AM149" s="49"/>
    </row>
    <row r="150" spans="1:39" s="53" customFormat="1" ht="31.5" x14ac:dyDescent="0.25">
      <c r="A150" s="23"/>
      <c r="B150" s="77">
        <v>133</v>
      </c>
      <c r="C150" s="9" t="s">
        <v>183</v>
      </c>
      <c r="D150" s="9"/>
      <c r="E150" s="1" t="s">
        <v>0</v>
      </c>
      <c r="F150" s="92" t="s">
        <v>413</v>
      </c>
      <c r="G150" s="67"/>
      <c r="H150" s="1" t="s">
        <v>77</v>
      </c>
      <c r="I150" s="1"/>
      <c r="J150" s="1">
        <v>4.75</v>
      </c>
      <c r="K150" s="1"/>
      <c r="L150" s="1">
        <v>17697</v>
      </c>
      <c r="M150" s="2">
        <f t="shared" si="103"/>
        <v>84060.75</v>
      </c>
      <c r="N150" s="2"/>
      <c r="O150" s="67">
        <v>400</v>
      </c>
      <c r="P150" s="67"/>
      <c r="Q150" s="5">
        <f t="shared" si="125"/>
        <v>400</v>
      </c>
      <c r="R150" s="3">
        <f t="shared" si="117"/>
        <v>0.55555555555555558</v>
      </c>
      <c r="S150" s="3"/>
      <c r="T150" s="3">
        <f t="shared" si="118"/>
        <v>0.55555555555555558</v>
      </c>
      <c r="U150" s="2">
        <f t="shared" si="119"/>
        <v>46700.416666666664</v>
      </c>
      <c r="V150" s="2"/>
      <c r="W150" s="2">
        <f t="shared" si="121"/>
        <v>46700.416666666664</v>
      </c>
      <c r="X150" s="4"/>
      <c r="Y150" s="1"/>
      <c r="Z150" s="2"/>
      <c r="AA150" s="1"/>
      <c r="AB150" s="1"/>
      <c r="AC150" s="1"/>
      <c r="AD150" s="1"/>
      <c r="AE150" s="1"/>
      <c r="AF150" s="2"/>
      <c r="AG150" s="4">
        <f t="shared" si="100"/>
        <v>0</v>
      </c>
      <c r="AH150" s="4">
        <f t="shared" si="101"/>
        <v>46700.416666666664</v>
      </c>
      <c r="AI150" s="4">
        <f t="shared" si="124"/>
        <v>4670.041666666667</v>
      </c>
      <c r="AJ150" s="2">
        <f t="shared" si="126"/>
        <v>51370.458333333328</v>
      </c>
      <c r="AK150" s="49"/>
      <c r="AL150" s="49"/>
      <c r="AM150" s="49"/>
    </row>
    <row r="151" spans="1:39" s="53" customFormat="1" x14ac:dyDescent="0.25">
      <c r="A151" s="23"/>
      <c r="B151" s="1">
        <v>134</v>
      </c>
      <c r="C151" s="9" t="s">
        <v>38</v>
      </c>
      <c r="D151" s="9"/>
      <c r="E151" s="1" t="s">
        <v>0</v>
      </c>
      <c r="F151" s="92" t="s">
        <v>413</v>
      </c>
      <c r="G151" s="67"/>
      <c r="H151" s="1" t="s">
        <v>77</v>
      </c>
      <c r="I151" s="1"/>
      <c r="J151" s="1">
        <v>4.75</v>
      </c>
      <c r="K151" s="1"/>
      <c r="L151" s="1">
        <v>17697</v>
      </c>
      <c r="M151" s="2">
        <f t="shared" si="103"/>
        <v>84060.75</v>
      </c>
      <c r="N151" s="2"/>
      <c r="O151" s="67">
        <v>733</v>
      </c>
      <c r="P151" s="67"/>
      <c r="Q151" s="5">
        <f t="shared" si="125"/>
        <v>733</v>
      </c>
      <c r="R151" s="3">
        <f t="shared" si="117"/>
        <v>1.0180555555555555</v>
      </c>
      <c r="S151" s="3"/>
      <c r="T151" s="3">
        <f t="shared" si="118"/>
        <v>1.0180555555555555</v>
      </c>
      <c r="U151" s="2">
        <f t="shared" si="119"/>
        <v>85578.51354166666</v>
      </c>
      <c r="V151" s="2"/>
      <c r="W151" s="2">
        <f t="shared" si="121"/>
        <v>85578.51354166666</v>
      </c>
      <c r="X151" s="4"/>
      <c r="Y151" s="1"/>
      <c r="Z151" s="2"/>
      <c r="AA151" s="1"/>
      <c r="AB151" s="1"/>
      <c r="AC151" s="1"/>
      <c r="AD151" s="1"/>
      <c r="AE151" s="1"/>
      <c r="AF151" s="2"/>
      <c r="AG151" s="4"/>
      <c r="AH151" s="4">
        <f t="shared" si="101"/>
        <v>85578.51354166666</v>
      </c>
      <c r="AI151" s="4">
        <f t="shared" si="124"/>
        <v>8557.8513541666671</v>
      </c>
      <c r="AJ151" s="2">
        <f t="shared" si="126"/>
        <v>94136.364895833321</v>
      </c>
      <c r="AK151" s="49"/>
      <c r="AL151" s="49"/>
      <c r="AM151" s="49"/>
    </row>
    <row r="152" spans="1:39" s="49" customFormat="1" ht="31.5" x14ac:dyDescent="0.25">
      <c r="B152" s="1">
        <f t="shared" ref="B152" si="127">B151+1</f>
        <v>135</v>
      </c>
      <c r="C152" s="9" t="s">
        <v>181</v>
      </c>
      <c r="D152" s="9"/>
      <c r="E152" s="1" t="s">
        <v>0</v>
      </c>
      <c r="F152" s="92" t="s">
        <v>413</v>
      </c>
      <c r="G152" s="67"/>
      <c r="H152" s="1" t="s">
        <v>199</v>
      </c>
      <c r="I152" s="1">
        <v>4.4000000000000004</v>
      </c>
      <c r="J152" s="1"/>
      <c r="K152" s="1">
        <v>3.78</v>
      </c>
      <c r="L152" s="1">
        <v>17697</v>
      </c>
      <c r="M152" s="2">
        <f t="shared" si="103"/>
        <v>0</v>
      </c>
      <c r="N152" s="2">
        <f t="shared" si="104"/>
        <v>66894.66</v>
      </c>
      <c r="O152" s="67">
        <v>3721</v>
      </c>
      <c r="P152" s="67">
        <f>12351.5-384</f>
        <v>11967.5</v>
      </c>
      <c r="Q152" s="5">
        <f t="shared" si="105"/>
        <v>15688.5</v>
      </c>
      <c r="R152" s="3">
        <f t="shared" si="117"/>
        <v>5.1680555555555552</v>
      </c>
      <c r="S152" s="3">
        <f t="shared" si="106"/>
        <v>12.466145833333334</v>
      </c>
      <c r="T152" s="3">
        <f t="shared" si="118"/>
        <v>17.63420138888889</v>
      </c>
      <c r="U152" s="2">
        <f t="shared" si="119"/>
        <v>0</v>
      </c>
      <c r="V152" s="2">
        <f t="shared" ref="V152" si="128">N152/960*P152</f>
        <v>833918.58703125</v>
      </c>
      <c r="W152" s="2">
        <f t="shared" si="121"/>
        <v>833918.58703125</v>
      </c>
      <c r="X152" s="4"/>
      <c r="Y152" s="1"/>
      <c r="Z152" s="2"/>
      <c r="AA152" s="1"/>
      <c r="AB152" s="1"/>
      <c r="AC152" s="1"/>
      <c r="AD152" s="1"/>
      <c r="AE152" s="1"/>
      <c r="AF152" s="2"/>
      <c r="AG152" s="4">
        <f>Z152+AC152+AF152</f>
        <v>0</v>
      </c>
      <c r="AH152" s="4">
        <f t="shared" si="101"/>
        <v>833918.58703125</v>
      </c>
      <c r="AI152" s="4">
        <f t="shared" si="124"/>
        <v>83391.858703125006</v>
      </c>
      <c r="AJ152" s="2">
        <f t="shared" si="126"/>
        <v>917310.44573437504</v>
      </c>
    </row>
    <row r="153" spans="1:39" s="49" customFormat="1" ht="20.25" x14ac:dyDescent="0.2">
      <c r="B153" s="1"/>
      <c r="C153" s="63"/>
      <c r="D153" s="63" t="s">
        <v>33</v>
      </c>
      <c r="E153" s="64"/>
      <c r="F153" s="89"/>
      <c r="G153" s="89"/>
      <c r="H153" s="64"/>
      <c r="I153" s="64"/>
      <c r="J153" s="64"/>
      <c r="K153" s="64"/>
      <c r="L153" s="64"/>
      <c r="M153" s="65"/>
      <c r="N153" s="65"/>
      <c r="O153" s="98">
        <f t="shared" ref="O153:X153" si="129">SUM(O15:O152)</f>
        <v>90318</v>
      </c>
      <c r="P153" s="98">
        <f t="shared" si="129"/>
        <v>36351</v>
      </c>
      <c r="Q153" s="90">
        <f t="shared" si="129"/>
        <v>124959</v>
      </c>
      <c r="R153" s="90">
        <f t="shared" si="129"/>
        <v>125.39444444444443</v>
      </c>
      <c r="S153" s="90">
        <f t="shared" si="129"/>
        <v>37.865624999999994</v>
      </c>
      <c r="T153" s="90">
        <f t="shared" si="129"/>
        <v>163.26006944444441</v>
      </c>
      <c r="U153" s="91">
        <f t="shared" si="129"/>
        <v>10802089.772791665</v>
      </c>
      <c r="V153" s="91">
        <f t="shared" si="129"/>
        <v>2638634.2214843747</v>
      </c>
      <c r="W153" s="91">
        <f t="shared" si="129"/>
        <v>13440723.994276043</v>
      </c>
      <c r="X153" s="91">
        <f t="shared" si="129"/>
        <v>2878</v>
      </c>
      <c r="Y153" s="91"/>
      <c r="Z153" s="91">
        <f>SUM(Z15:Z152)</f>
        <v>32419.92083333333</v>
      </c>
      <c r="AA153" s="91">
        <f>SUM(AA15:AA152)</f>
        <v>0</v>
      </c>
      <c r="AB153" s="91"/>
      <c r="AC153" s="91">
        <f t="shared" ref="AC153:AI153" si="130">SUM(AC15:AC152)</f>
        <v>61940.5</v>
      </c>
      <c r="AD153" s="91">
        <f t="shared" si="130"/>
        <v>1269</v>
      </c>
      <c r="AE153" s="91">
        <f t="shared" si="130"/>
        <v>160</v>
      </c>
      <c r="AF153" s="91">
        <f t="shared" si="130"/>
        <v>12476.385000000002</v>
      </c>
      <c r="AG153" s="91">
        <f t="shared" si="130"/>
        <v>106836.80583333333</v>
      </c>
      <c r="AH153" s="91">
        <f t="shared" si="130"/>
        <v>13547560.800109373</v>
      </c>
      <c r="AI153" s="91">
        <f t="shared" si="130"/>
        <v>1316309.7390942713</v>
      </c>
      <c r="AJ153" s="91">
        <f>SUM(AJ15:AJ152)</f>
        <v>14863870.539203642</v>
      </c>
    </row>
    <row r="154" spans="1:39" s="49" customFormat="1" ht="18.75" x14ac:dyDescent="0.3">
      <c r="B154" s="6"/>
      <c r="C154" s="12" t="s">
        <v>94</v>
      </c>
      <c r="D154" s="12"/>
      <c r="E154" s="60"/>
      <c r="F154" s="84"/>
      <c r="G154" s="85" t="s">
        <v>102</v>
      </c>
      <c r="H154" s="61"/>
      <c r="I154" s="6"/>
      <c r="J154" s="6"/>
      <c r="K154" s="6"/>
      <c r="L154" s="6"/>
      <c r="M154" s="11"/>
      <c r="N154" s="11"/>
      <c r="O154" s="34"/>
      <c r="P154" s="34"/>
      <c r="Q154" s="21"/>
      <c r="R154" s="21"/>
      <c r="S154" s="21"/>
      <c r="T154" s="21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</row>
    <row r="155" spans="1:39" s="49" customFormat="1" ht="18.75" x14ac:dyDescent="0.3">
      <c r="B155" s="6"/>
      <c r="C155" s="12" t="s">
        <v>92</v>
      </c>
      <c r="D155" s="12"/>
      <c r="E155" s="60"/>
      <c r="F155" s="84"/>
      <c r="G155" s="86" t="s">
        <v>93</v>
      </c>
      <c r="H155" s="62"/>
      <c r="I155" s="6"/>
      <c r="J155" s="6"/>
      <c r="K155" s="6"/>
      <c r="L155" s="6"/>
      <c r="M155" s="11"/>
      <c r="N155" s="11"/>
      <c r="O155" s="34"/>
      <c r="P155" s="34"/>
      <c r="Q155" s="21"/>
      <c r="R155" s="21"/>
      <c r="S155" s="21"/>
      <c r="T155" s="21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</row>
    <row r="156" spans="1:39" s="24" customFormat="1" ht="18" customHeight="1" x14ac:dyDescent="0.3">
      <c r="B156" s="7"/>
      <c r="C156" s="12" t="s">
        <v>35</v>
      </c>
      <c r="D156" s="12"/>
      <c r="E156" s="60"/>
      <c r="F156" s="84"/>
      <c r="G156" s="86" t="s">
        <v>111</v>
      </c>
      <c r="H156" s="62"/>
      <c r="I156" s="7"/>
      <c r="J156" s="7"/>
      <c r="K156" s="7"/>
      <c r="L156" s="7"/>
      <c r="M156" s="7"/>
      <c r="N156" s="10"/>
      <c r="O156" s="99">
        <f>O157-O153</f>
        <v>0</v>
      </c>
      <c r="P156" s="99">
        <f>P157-P153</f>
        <v>0</v>
      </c>
      <c r="Q156" s="15"/>
      <c r="R156" s="16"/>
      <c r="S156" s="16"/>
      <c r="T156" s="16"/>
      <c r="U156" s="17"/>
      <c r="V156" s="17"/>
      <c r="W156" s="17"/>
      <c r="X156" s="7"/>
      <c r="Y156" s="7"/>
      <c r="Z156" s="17"/>
      <c r="AA156" s="7"/>
      <c r="AB156" s="7"/>
      <c r="AC156" s="7"/>
      <c r="AD156" s="7"/>
      <c r="AE156" s="7"/>
      <c r="AF156" s="17"/>
      <c r="AG156" s="18"/>
      <c r="AH156" s="18"/>
      <c r="AI156" s="18"/>
      <c r="AJ156" s="17"/>
      <c r="AK156" s="30"/>
    </row>
    <row r="157" spans="1:39" s="24" customFormat="1" ht="17.25" customHeight="1" x14ac:dyDescent="0.3">
      <c r="B157" s="7"/>
      <c r="C157" s="12" t="s">
        <v>91</v>
      </c>
      <c r="D157" s="12"/>
      <c r="E157" s="60"/>
      <c r="F157" s="84"/>
      <c r="G157" s="86" t="s">
        <v>257</v>
      </c>
      <c r="H157" s="62"/>
      <c r="I157" s="7"/>
      <c r="J157" s="7"/>
      <c r="K157" s="7"/>
      <c r="L157" s="7"/>
      <c r="M157" s="7"/>
      <c r="N157" s="10"/>
      <c r="O157" s="99">
        <v>90318</v>
      </c>
      <c r="P157" s="99">
        <v>36351</v>
      </c>
      <c r="Q157" s="15"/>
      <c r="R157" s="16"/>
      <c r="S157" s="16"/>
      <c r="T157" s="16"/>
      <c r="U157" s="17"/>
      <c r="V157" s="17"/>
      <c r="W157" s="17"/>
      <c r="X157" s="7"/>
      <c r="Y157" s="7"/>
      <c r="Z157" s="17"/>
      <c r="AA157" s="7"/>
      <c r="AB157" s="7"/>
      <c r="AC157" s="7"/>
      <c r="AD157" s="7"/>
      <c r="AE157" s="7"/>
      <c r="AF157" s="17"/>
      <c r="AG157" s="18"/>
      <c r="AH157" s="19"/>
      <c r="AI157" s="19">
        <f>AJ153+2232805</f>
        <v>17096675.539203644</v>
      </c>
      <c r="AJ157" s="20"/>
      <c r="AK157" s="30"/>
    </row>
    <row r="158" spans="1:39" s="24" customFormat="1" x14ac:dyDescent="0.25">
      <c r="B158" s="43"/>
      <c r="C158" s="42"/>
      <c r="D158" s="42"/>
      <c r="E158" s="43"/>
      <c r="F158" s="43"/>
      <c r="G158" s="43"/>
      <c r="H158" s="43"/>
      <c r="I158" s="44"/>
      <c r="J158" s="7"/>
      <c r="K158" s="43"/>
      <c r="L158" s="43"/>
      <c r="M158" s="43"/>
      <c r="N158" s="54"/>
      <c r="O158" s="45"/>
      <c r="P158" s="45"/>
      <c r="Q158" s="46"/>
      <c r="R158" s="55"/>
      <c r="S158" s="55"/>
      <c r="T158" s="55"/>
      <c r="U158" s="37"/>
      <c r="V158" s="37"/>
      <c r="W158" s="37"/>
      <c r="X158" s="43"/>
      <c r="Y158" s="43"/>
      <c r="Z158" s="37"/>
      <c r="AA158" s="43"/>
      <c r="AB158" s="43"/>
      <c r="AC158" s="43"/>
      <c r="AD158" s="43"/>
      <c r="AE158" s="43"/>
      <c r="AF158" s="37"/>
      <c r="AG158" s="56"/>
      <c r="AH158" s="56"/>
      <c r="AI158" s="56"/>
      <c r="AJ158" s="37"/>
      <c r="AK158" s="30"/>
    </row>
    <row r="159" spans="1:39" s="24" customFormat="1" x14ac:dyDescent="0.25">
      <c r="B159" s="43"/>
      <c r="C159" s="42"/>
      <c r="D159" s="42"/>
      <c r="E159" s="43"/>
      <c r="F159" s="43"/>
      <c r="G159" s="43"/>
      <c r="H159" s="43"/>
      <c r="I159" s="44"/>
      <c r="J159" s="7"/>
      <c r="K159" s="43"/>
      <c r="L159" s="43"/>
      <c r="M159" s="43"/>
      <c r="N159" s="54"/>
      <c r="O159" s="45"/>
      <c r="P159" s="45"/>
      <c r="Q159" s="46"/>
      <c r="R159" s="55"/>
      <c r="S159" s="55"/>
      <c r="T159" s="55"/>
      <c r="U159" s="37"/>
      <c r="V159" s="37"/>
      <c r="W159" s="37"/>
      <c r="X159" s="43"/>
      <c r="Y159" s="43"/>
      <c r="Z159" s="37"/>
      <c r="AA159" s="43"/>
      <c r="AB159" s="43"/>
      <c r="AC159" s="43"/>
      <c r="AD159" s="43"/>
      <c r="AE159" s="43"/>
      <c r="AF159" s="37"/>
      <c r="AG159" s="56"/>
      <c r="AH159" s="56"/>
      <c r="AI159" s="56"/>
      <c r="AJ159" s="37"/>
      <c r="AK159" s="30"/>
    </row>
    <row r="160" spans="1:39" s="24" customFormat="1" x14ac:dyDescent="0.25">
      <c r="B160" s="43"/>
      <c r="C160" s="42"/>
      <c r="D160" s="42"/>
      <c r="E160" s="43"/>
      <c r="F160" s="43"/>
      <c r="G160" s="43"/>
      <c r="H160" s="43"/>
      <c r="I160" s="44"/>
      <c r="J160" s="7"/>
      <c r="K160" s="43"/>
      <c r="L160" s="43"/>
      <c r="M160" s="43"/>
      <c r="N160" s="57"/>
      <c r="O160" s="45"/>
      <c r="P160" s="45"/>
      <c r="Q160" s="46"/>
      <c r="R160" s="55"/>
      <c r="S160" s="55"/>
      <c r="T160" s="55"/>
      <c r="U160" s="37"/>
      <c r="V160" s="37"/>
      <c r="W160" s="37"/>
      <c r="X160" s="43"/>
      <c r="Y160" s="43"/>
      <c r="Z160" s="37"/>
      <c r="AA160" s="43"/>
      <c r="AB160" s="43"/>
      <c r="AC160" s="43"/>
      <c r="AD160" s="43"/>
      <c r="AE160" s="43"/>
      <c r="AF160" s="37"/>
      <c r="AG160" s="56"/>
      <c r="AH160" s="56"/>
      <c r="AI160" s="56"/>
      <c r="AJ160" s="37"/>
      <c r="AK160" s="30"/>
    </row>
    <row r="161" spans="2:37" s="24" customFormat="1" x14ac:dyDescent="0.25">
      <c r="B161" s="43"/>
      <c r="C161" s="42"/>
      <c r="D161" s="42"/>
      <c r="E161" s="43"/>
      <c r="F161" s="43"/>
      <c r="G161" s="43"/>
      <c r="H161" s="43"/>
      <c r="I161" s="44"/>
      <c r="J161" s="7"/>
      <c r="K161" s="43"/>
      <c r="L161" s="43"/>
      <c r="M161" s="43"/>
      <c r="N161" s="54"/>
      <c r="O161" s="45"/>
      <c r="P161" s="45"/>
      <c r="Q161" s="46"/>
      <c r="R161" s="55"/>
      <c r="S161" s="55"/>
      <c r="T161" s="55"/>
      <c r="U161" s="37"/>
      <c r="V161" s="37"/>
      <c r="W161" s="37"/>
      <c r="X161" s="43"/>
      <c r="Y161" s="43"/>
      <c r="Z161" s="37"/>
      <c r="AA161" s="43"/>
      <c r="AB161" s="43"/>
      <c r="AC161" s="43"/>
      <c r="AD161" s="43"/>
      <c r="AE161" s="43"/>
      <c r="AF161" s="37"/>
      <c r="AG161" s="56"/>
      <c r="AH161" s="56"/>
      <c r="AI161" s="56"/>
      <c r="AJ161" s="37"/>
      <c r="AK161" s="30"/>
    </row>
    <row r="162" spans="2:37" s="24" customFormat="1" x14ac:dyDescent="0.25">
      <c r="B162" s="43"/>
      <c r="C162" s="42"/>
      <c r="D162" s="42"/>
      <c r="E162" s="43"/>
      <c r="F162" s="43"/>
      <c r="G162" s="43"/>
      <c r="H162" s="43"/>
      <c r="I162" s="44"/>
      <c r="J162" s="7"/>
      <c r="K162" s="43"/>
      <c r="L162" s="43"/>
      <c r="M162" s="43"/>
      <c r="N162" s="54"/>
      <c r="O162" s="45"/>
      <c r="P162" s="45"/>
      <c r="Q162" s="46"/>
      <c r="R162" s="55"/>
      <c r="S162" s="55"/>
      <c r="T162" s="55"/>
      <c r="U162" s="37"/>
      <c r="V162" s="37"/>
      <c r="W162" s="37"/>
      <c r="X162" s="43"/>
      <c r="Y162" s="43"/>
      <c r="Z162" s="37"/>
      <c r="AA162" s="43"/>
      <c r="AB162" s="43"/>
      <c r="AC162" s="43"/>
      <c r="AD162" s="43"/>
      <c r="AE162" s="43"/>
      <c r="AF162" s="37"/>
      <c r="AG162" s="56"/>
      <c r="AH162" s="56"/>
      <c r="AI162" s="56"/>
      <c r="AJ162" s="37"/>
      <c r="AK162" s="30"/>
    </row>
    <row r="163" spans="2:37" s="24" customFormat="1" x14ac:dyDescent="0.25">
      <c r="B163" s="43"/>
      <c r="C163" s="42"/>
      <c r="D163" s="42"/>
      <c r="E163" s="43"/>
      <c r="F163" s="43"/>
      <c r="G163" s="43"/>
      <c r="H163" s="43"/>
      <c r="I163" s="44"/>
      <c r="J163" s="44"/>
      <c r="K163" s="43"/>
      <c r="L163" s="43"/>
      <c r="M163" s="43"/>
      <c r="N163" s="54"/>
      <c r="O163" s="45"/>
      <c r="P163" s="45"/>
      <c r="Q163" s="46"/>
      <c r="R163" s="55"/>
      <c r="S163" s="55"/>
      <c r="T163" s="55"/>
      <c r="U163" s="37"/>
      <c r="V163" s="37"/>
      <c r="W163" s="37"/>
      <c r="X163" s="43"/>
      <c r="Y163" s="43"/>
      <c r="Z163" s="37"/>
      <c r="AA163" s="43"/>
      <c r="AB163" s="43"/>
      <c r="AC163" s="43"/>
      <c r="AD163" s="43"/>
      <c r="AE163" s="43"/>
      <c r="AF163" s="37"/>
      <c r="AG163" s="56"/>
      <c r="AH163" s="56"/>
      <c r="AI163" s="56"/>
      <c r="AJ163" s="37"/>
      <c r="AK163" s="30"/>
    </row>
    <row r="164" spans="2:37" s="24" customFormat="1" x14ac:dyDescent="0.25">
      <c r="B164" s="43"/>
      <c r="C164" s="42"/>
      <c r="D164" s="42"/>
      <c r="E164" s="43"/>
      <c r="F164" s="43"/>
      <c r="G164" s="43"/>
      <c r="H164" s="43"/>
      <c r="I164" s="44"/>
      <c r="J164" s="44"/>
      <c r="K164" s="43"/>
      <c r="L164" s="43"/>
      <c r="M164" s="43"/>
      <c r="N164" s="54"/>
      <c r="O164" s="45"/>
      <c r="P164" s="45"/>
      <c r="Q164" s="46"/>
      <c r="R164" s="55"/>
      <c r="S164" s="55"/>
      <c r="T164" s="55"/>
      <c r="U164" s="37"/>
      <c r="V164" s="37"/>
      <c r="W164" s="37"/>
      <c r="X164" s="43"/>
      <c r="Y164" s="43"/>
      <c r="Z164" s="37"/>
      <c r="AA164" s="43"/>
      <c r="AB164" s="43"/>
      <c r="AC164" s="43"/>
      <c r="AD164" s="43"/>
      <c r="AE164" s="43"/>
      <c r="AF164" s="37"/>
      <c r="AG164" s="56"/>
      <c r="AH164" s="56"/>
      <c r="AI164" s="56"/>
      <c r="AJ164" s="37"/>
      <c r="AK164" s="30"/>
    </row>
    <row r="165" spans="2:37" s="24" customFormat="1" x14ac:dyDescent="0.25">
      <c r="B165" s="43"/>
      <c r="C165" s="42"/>
      <c r="D165" s="42"/>
      <c r="E165" s="43"/>
      <c r="F165" s="43"/>
      <c r="G165" s="43"/>
      <c r="H165" s="43"/>
      <c r="I165" s="44"/>
      <c r="J165" s="44"/>
      <c r="K165" s="43"/>
      <c r="L165" s="43"/>
      <c r="M165" s="43"/>
      <c r="N165" s="54"/>
      <c r="O165" s="45"/>
      <c r="P165" s="45"/>
      <c r="Q165" s="46"/>
      <c r="R165" s="55"/>
      <c r="S165" s="55"/>
      <c r="T165" s="55"/>
      <c r="U165" s="37"/>
      <c r="V165" s="37"/>
      <c r="W165" s="37"/>
      <c r="X165" s="43"/>
      <c r="Y165" s="43"/>
      <c r="Z165" s="37"/>
      <c r="AA165" s="43"/>
      <c r="AB165" s="43"/>
      <c r="AC165" s="43"/>
      <c r="AD165" s="43"/>
      <c r="AE165" s="43"/>
      <c r="AF165" s="37"/>
      <c r="AG165" s="56"/>
      <c r="AH165" s="56"/>
      <c r="AI165" s="56"/>
      <c r="AJ165" s="37"/>
      <c r="AK165" s="30"/>
    </row>
    <row r="166" spans="2:37" s="24" customFormat="1" x14ac:dyDescent="0.25">
      <c r="B166" s="43"/>
      <c r="C166" s="42"/>
      <c r="D166" s="42"/>
      <c r="E166" s="43"/>
      <c r="F166" s="43"/>
      <c r="G166" s="43"/>
      <c r="H166" s="43"/>
      <c r="I166" s="44"/>
      <c r="J166" s="44"/>
      <c r="K166" s="43"/>
      <c r="L166" s="43"/>
      <c r="M166" s="43"/>
      <c r="N166" s="54"/>
      <c r="O166" s="45"/>
      <c r="P166" s="45"/>
      <c r="Q166" s="46"/>
      <c r="R166" s="55"/>
      <c r="S166" s="55"/>
      <c r="T166" s="55"/>
      <c r="U166" s="37"/>
      <c r="V166" s="37"/>
      <c r="W166" s="37"/>
      <c r="X166" s="43"/>
      <c r="Y166" s="43"/>
      <c r="Z166" s="37"/>
      <c r="AA166" s="43"/>
      <c r="AB166" s="43"/>
      <c r="AC166" s="43"/>
      <c r="AD166" s="43"/>
      <c r="AE166" s="43"/>
      <c r="AF166" s="37"/>
      <c r="AG166" s="56"/>
      <c r="AH166" s="56"/>
      <c r="AI166" s="56"/>
      <c r="AJ166" s="37"/>
      <c r="AK166" s="30"/>
    </row>
    <row r="167" spans="2:37" s="24" customFormat="1" x14ac:dyDescent="0.25">
      <c r="B167" s="43"/>
      <c r="C167" s="42"/>
      <c r="D167" s="42"/>
      <c r="E167" s="43"/>
      <c r="F167" s="43"/>
      <c r="G167" s="43"/>
      <c r="H167" s="43"/>
      <c r="I167" s="44"/>
      <c r="J167" s="44"/>
      <c r="K167" s="43"/>
      <c r="L167" s="43"/>
      <c r="M167" s="43"/>
      <c r="N167" s="57"/>
      <c r="O167" s="45"/>
      <c r="P167" s="45"/>
      <c r="Q167" s="46"/>
      <c r="R167" s="55"/>
      <c r="S167" s="55"/>
      <c r="T167" s="55"/>
      <c r="U167" s="37"/>
      <c r="V167" s="37"/>
      <c r="W167" s="37"/>
      <c r="X167" s="43"/>
      <c r="Y167" s="43"/>
      <c r="Z167" s="37"/>
      <c r="AA167" s="43"/>
      <c r="AB167" s="43"/>
      <c r="AC167" s="43"/>
      <c r="AD167" s="43"/>
      <c r="AE167" s="43"/>
      <c r="AF167" s="37"/>
      <c r="AG167" s="56"/>
      <c r="AH167" s="56"/>
      <c r="AI167" s="56"/>
      <c r="AJ167" s="37"/>
      <c r="AK167" s="30"/>
    </row>
    <row r="168" spans="2:37" s="24" customFormat="1" x14ac:dyDescent="0.25">
      <c r="B168" s="43"/>
      <c r="C168" s="42"/>
      <c r="D168" s="42"/>
      <c r="E168" s="43"/>
      <c r="F168" s="43"/>
      <c r="G168" s="43"/>
      <c r="H168" s="43"/>
      <c r="I168" s="44"/>
      <c r="J168" s="44"/>
      <c r="K168" s="43"/>
      <c r="L168" s="43"/>
      <c r="M168" s="43"/>
      <c r="N168" s="54"/>
      <c r="O168" s="45"/>
      <c r="P168" s="45"/>
      <c r="Q168" s="46"/>
      <c r="R168" s="55"/>
      <c r="S168" s="55"/>
      <c r="T168" s="55"/>
      <c r="U168" s="37"/>
      <c r="V168" s="37"/>
      <c r="W168" s="37"/>
      <c r="X168" s="43"/>
      <c r="Y168" s="43"/>
      <c r="Z168" s="37"/>
      <c r="AA168" s="43"/>
      <c r="AB168" s="43"/>
      <c r="AC168" s="43"/>
      <c r="AD168" s="43"/>
      <c r="AE168" s="43"/>
      <c r="AF168" s="37"/>
      <c r="AG168" s="56"/>
      <c r="AH168" s="56"/>
      <c r="AI168" s="56"/>
      <c r="AJ168" s="37"/>
      <c r="AK168" s="30"/>
    </row>
    <row r="169" spans="2:37" s="24" customFormat="1" x14ac:dyDescent="0.25">
      <c r="B169" s="43"/>
      <c r="C169" s="42"/>
      <c r="D169" s="42"/>
      <c r="E169" s="43"/>
      <c r="F169" s="43"/>
      <c r="G169" s="43"/>
      <c r="H169" s="43"/>
      <c r="I169" s="44"/>
      <c r="J169" s="44"/>
      <c r="K169" s="43"/>
      <c r="L169" s="43"/>
      <c r="M169" s="43"/>
      <c r="N169" s="54"/>
      <c r="O169" s="45"/>
      <c r="P169" s="45"/>
      <c r="Q169" s="46"/>
      <c r="R169" s="55"/>
      <c r="S169" s="55"/>
      <c r="T169" s="55"/>
      <c r="U169" s="37"/>
      <c r="V169" s="37"/>
      <c r="W169" s="37"/>
      <c r="X169" s="43"/>
      <c r="Y169" s="43"/>
      <c r="Z169" s="37"/>
      <c r="AA169" s="43"/>
      <c r="AB169" s="43"/>
      <c r="AC169" s="43"/>
      <c r="AD169" s="43"/>
      <c r="AE169" s="43"/>
      <c r="AF169" s="37"/>
      <c r="AG169" s="56"/>
      <c r="AH169" s="56"/>
      <c r="AI169" s="56"/>
      <c r="AJ169" s="37"/>
      <c r="AK169" s="30"/>
    </row>
    <row r="170" spans="2:37" s="24" customFormat="1" x14ac:dyDescent="0.25">
      <c r="B170" s="43"/>
      <c r="C170" s="42"/>
      <c r="D170" s="42"/>
      <c r="E170" s="43"/>
      <c r="F170" s="43"/>
      <c r="G170" s="43"/>
      <c r="H170" s="43"/>
      <c r="I170" s="44"/>
      <c r="J170" s="44"/>
      <c r="K170" s="43"/>
      <c r="L170" s="43"/>
      <c r="M170" s="43"/>
      <c r="N170" s="54"/>
      <c r="O170" s="45"/>
      <c r="P170" s="45"/>
      <c r="Q170" s="46"/>
      <c r="R170" s="55"/>
      <c r="S170" s="55"/>
      <c r="T170" s="55"/>
      <c r="U170" s="37"/>
      <c r="V170" s="37"/>
      <c r="W170" s="37"/>
      <c r="X170" s="43"/>
      <c r="Y170" s="43"/>
      <c r="Z170" s="37"/>
      <c r="AA170" s="43"/>
      <c r="AB170" s="43"/>
      <c r="AC170" s="43"/>
      <c r="AD170" s="43"/>
      <c r="AE170" s="43"/>
      <c r="AF170" s="37"/>
      <c r="AG170" s="56"/>
      <c r="AH170" s="56"/>
      <c r="AI170" s="56"/>
      <c r="AJ170" s="37"/>
      <c r="AK170" s="30"/>
    </row>
    <row r="171" spans="2:37" s="24" customFormat="1" ht="409.5" x14ac:dyDescent="0.25">
      <c r="B171" s="43"/>
      <c r="C171" s="42"/>
      <c r="D171" s="9" t="s">
        <v>64</v>
      </c>
      <c r="E171" s="9" t="s">
        <v>143</v>
      </c>
      <c r="F171" s="43"/>
      <c r="G171" s="43"/>
      <c r="H171" s="43"/>
      <c r="I171" s="44"/>
      <c r="J171" s="44"/>
      <c r="K171" s="43"/>
      <c r="L171" s="43"/>
      <c r="M171" s="43"/>
      <c r="N171" s="54"/>
      <c r="O171" s="45"/>
      <c r="P171" s="45"/>
      <c r="Q171" s="46"/>
      <c r="R171" s="55"/>
      <c r="S171" s="55"/>
      <c r="T171" s="55"/>
      <c r="U171" s="37"/>
      <c r="V171" s="37"/>
      <c r="W171" s="37"/>
      <c r="X171" s="43"/>
      <c r="Y171" s="43"/>
      <c r="Z171" s="37"/>
      <c r="AA171" s="43"/>
      <c r="AB171" s="43"/>
      <c r="AC171" s="43"/>
      <c r="AD171" s="43"/>
      <c r="AE171" s="43"/>
      <c r="AF171" s="37"/>
      <c r="AG171" s="56"/>
      <c r="AH171" s="56"/>
      <c r="AI171" s="56"/>
      <c r="AJ171" s="37"/>
      <c r="AK171" s="30"/>
    </row>
    <row r="172" spans="2:37" s="24" customFormat="1" x14ac:dyDescent="0.25">
      <c r="B172" s="43"/>
      <c r="C172" s="42"/>
      <c r="D172" s="42"/>
      <c r="E172" s="43"/>
      <c r="F172" s="43"/>
      <c r="G172" s="43"/>
      <c r="H172" s="43"/>
      <c r="I172" s="44"/>
      <c r="J172" s="44"/>
      <c r="K172" s="43"/>
      <c r="L172" s="43"/>
      <c r="M172" s="43"/>
      <c r="N172" s="54"/>
      <c r="O172" s="45"/>
      <c r="P172" s="45"/>
      <c r="Q172" s="46"/>
      <c r="R172" s="55"/>
      <c r="S172" s="55"/>
      <c r="T172" s="55"/>
      <c r="U172" s="37"/>
      <c r="V172" s="37"/>
      <c r="W172" s="37"/>
      <c r="X172" s="43"/>
      <c r="Y172" s="43"/>
      <c r="Z172" s="37"/>
      <c r="AA172" s="43"/>
      <c r="AB172" s="43"/>
      <c r="AC172" s="43"/>
      <c r="AD172" s="43"/>
      <c r="AE172" s="43"/>
      <c r="AF172" s="37"/>
      <c r="AG172" s="56"/>
      <c r="AH172" s="56"/>
      <c r="AI172" s="56"/>
      <c r="AJ172" s="37"/>
      <c r="AK172" s="30"/>
    </row>
    <row r="173" spans="2:37" s="24" customFormat="1" x14ac:dyDescent="0.25">
      <c r="B173" s="43"/>
      <c r="C173" s="42"/>
      <c r="D173" s="42"/>
      <c r="E173" s="43"/>
      <c r="F173" s="43"/>
      <c r="G173" s="43"/>
      <c r="H173" s="43"/>
      <c r="I173" s="44"/>
      <c r="J173" s="44"/>
      <c r="K173" s="43"/>
      <c r="L173" s="43"/>
      <c r="M173" s="43"/>
      <c r="N173" s="54"/>
      <c r="O173" s="45"/>
      <c r="P173" s="45"/>
      <c r="Q173" s="46"/>
      <c r="R173" s="55"/>
      <c r="S173" s="55"/>
      <c r="T173" s="55"/>
      <c r="U173" s="37"/>
      <c r="V173" s="37"/>
      <c r="W173" s="37"/>
      <c r="X173" s="43"/>
      <c r="Y173" s="43"/>
      <c r="Z173" s="37"/>
      <c r="AA173" s="43"/>
      <c r="AB173" s="43"/>
      <c r="AC173" s="43"/>
      <c r="AD173" s="43"/>
      <c r="AE173" s="43"/>
      <c r="AF173" s="37"/>
      <c r="AG173" s="56"/>
      <c r="AH173" s="56"/>
      <c r="AI173" s="56"/>
      <c r="AJ173" s="37"/>
      <c r="AK173" s="30"/>
    </row>
    <row r="174" spans="2:37" s="24" customFormat="1" x14ac:dyDescent="0.25">
      <c r="B174" s="43"/>
      <c r="C174" s="42"/>
      <c r="D174" s="42"/>
      <c r="E174" s="43"/>
      <c r="F174" s="43"/>
      <c r="G174" s="43"/>
      <c r="H174" s="43"/>
      <c r="I174" s="44"/>
      <c r="J174" s="44"/>
      <c r="K174" s="43"/>
      <c r="L174" s="43"/>
      <c r="M174" s="43"/>
      <c r="N174" s="54"/>
      <c r="O174" s="45"/>
      <c r="P174" s="45"/>
      <c r="Q174" s="46"/>
      <c r="R174" s="55"/>
      <c r="S174" s="55"/>
      <c r="T174" s="55"/>
      <c r="U174" s="37"/>
      <c r="V174" s="37"/>
      <c r="W174" s="37"/>
      <c r="X174" s="43"/>
      <c r="Y174" s="43"/>
      <c r="Z174" s="37"/>
      <c r="AA174" s="43"/>
      <c r="AB174" s="43"/>
      <c r="AC174" s="43"/>
      <c r="AD174" s="43"/>
      <c r="AE174" s="43"/>
      <c r="AF174" s="37"/>
      <c r="AG174" s="56"/>
      <c r="AH174" s="56"/>
      <c r="AI174" s="56"/>
      <c r="AJ174" s="37"/>
      <c r="AK174" s="30"/>
    </row>
    <row r="175" spans="2:37" s="24" customFormat="1" ht="409.5" x14ac:dyDescent="0.25">
      <c r="B175" s="43"/>
      <c r="C175" s="42"/>
      <c r="D175" s="9" t="s">
        <v>169</v>
      </c>
      <c r="E175" s="9" t="s">
        <v>237</v>
      </c>
      <c r="F175" s="43"/>
      <c r="G175" s="43"/>
      <c r="H175" s="43"/>
      <c r="I175" s="44"/>
      <c r="J175" s="44"/>
      <c r="K175" s="43"/>
      <c r="L175" s="43"/>
      <c r="M175" s="43"/>
      <c r="N175" s="54"/>
      <c r="O175" s="45"/>
      <c r="P175" s="45"/>
      <c r="Q175" s="46"/>
      <c r="R175" s="55"/>
      <c r="S175" s="55"/>
      <c r="T175" s="55"/>
      <c r="U175" s="37"/>
      <c r="V175" s="37"/>
      <c r="W175" s="37"/>
      <c r="X175" s="43"/>
      <c r="Y175" s="43"/>
      <c r="Z175" s="37"/>
      <c r="AA175" s="43"/>
      <c r="AB175" s="43"/>
      <c r="AC175" s="43"/>
      <c r="AD175" s="43"/>
      <c r="AE175" s="43"/>
      <c r="AF175" s="37"/>
      <c r="AG175" s="56"/>
      <c r="AH175" s="56"/>
      <c r="AI175" s="56"/>
      <c r="AJ175" s="37"/>
      <c r="AK175" s="30"/>
    </row>
    <row r="176" spans="2:37" s="24" customFormat="1" x14ac:dyDescent="0.25">
      <c r="B176" s="43"/>
      <c r="C176" s="42"/>
      <c r="D176" s="42"/>
      <c r="E176" s="43"/>
      <c r="F176" s="43"/>
      <c r="G176" s="43"/>
      <c r="H176" s="43"/>
      <c r="I176" s="44"/>
      <c r="J176" s="44"/>
      <c r="K176" s="43"/>
      <c r="L176" s="43"/>
      <c r="M176" s="43"/>
      <c r="N176" s="54"/>
      <c r="O176" s="45"/>
      <c r="P176" s="45"/>
      <c r="Q176" s="46"/>
      <c r="R176" s="55"/>
      <c r="S176" s="55"/>
      <c r="T176" s="55"/>
      <c r="U176" s="37"/>
      <c r="V176" s="37"/>
      <c r="W176" s="37"/>
      <c r="X176" s="43"/>
      <c r="Y176" s="43"/>
      <c r="Z176" s="37"/>
      <c r="AA176" s="43"/>
      <c r="AB176" s="43"/>
      <c r="AC176" s="43"/>
      <c r="AD176" s="43"/>
      <c r="AE176" s="43"/>
      <c r="AF176" s="37"/>
      <c r="AG176" s="56"/>
      <c r="AH176" s="56"/>
      <c r="AI176" s="56"/>
      <c r="AJ176" s="37"/>
      <c r="AK176" s="30"/>
    </row>
    <row r="177" spans="2:37" s="24" customFormat="1" x14ac:dyDescent="0.25">
      <c r="B177" s="43"/>
      <c r="C177" s="42"/>
      <c r="D177" s="42"/>
      <c r="E177" s="43"/>
      <c r="F177" s="43"/>
      <c r="G177" s="43"/>
      <c r="H177" s="43"/>
      <c r="I177" s="44"/>
      <c r="J177" s="44"/>
      <c r="K177" s="43"/>
      <c r="L177" s="43"/>
      <c r="M177" s="43"/>
      <c r="N177" s="54"/>
      <c r="O177" s="45"/>
      <c r="P177" s="45"/>
      <c r="Q177" s="46"/>
      <c r="R177" s="55"/>
      <c r="S177" s="55"/>
      <c r="T177" s="55"/>
      <c r="U177" s="37"/>
      <c r="V177" s="37"/>
      <c r="W177" s="37"/>
      <c r="X177" s="43"/>
      <c r="Y177" s="43"/>
      <c r="Z177" s="37"/>
      <c r="AA177" s="43"/>
      <c r="AB177" s="43"/>
      <c r="AC177" s="43"/>
      <c r="AD177" s="43"/>
      <c r="AE177" s="43"/>
      <c r="AF177" s="37"/>
      <c r="AG177" s="56"/>
      <c r="AH177" s="56"/>
      <c r="AI177" s="56"/>
      <c r="AJ177" s="37"/>
      <c r="AK177" s="30"/>
    </row>
    <row r="178" spans="2:37" s="24" customFormat="1" x14ac:dyDescent="0.25">
      <c r="B178" s="43"/>
      <c r="C178" s="42"/>
      <c r="D178" s="42"/>
      <c r="E178" s="43"/>
      <c r="F178" s="43"/>
      <c r="G178" s="43"/>
      <c r="H178" s="43"/>
      <c r="I178" s="44"/>
      <c r="J178" s="44"/>
      <c r="K178" s="43"/>
      <c r="L178" s="43"/>
      <c r="M178" s="43"/>
      <c r="N178" s="54"/>
      <c r="O178" s="45"/>
      <c r="P178" s="45"/>
      <c r="Q178" s="46"/>
      <c r="R178" s="55"/>
      <c r="S178" s="55"/>
      <c r="T178" s="55"/>
      <c r="U178" s="37"/>
      <c r="V178" s="37"/>
      <c r="W178" s="37"/>
      <c r="X178" s="43"/>
      <c r="Y178" s="43"/>
      <c r="Z178" s="37"/>
      <c r="AA178" s="43"/>
      <c r="AB178" s="43"/>
      <c r="AC178" s="43"/>
      <c r="AD178" s="43"/>
      <c r="AE178" s="43"/>
      <c r="AF178" s="37"/>
      <c r="AG178" s="56"/>
      <c r="AH178" s="56"/>
      <c r="AI178" s="56"/>
      <c r="AJ178" s="37"/>
      <c r="AK178" s="30"/>
    </row>
    <row r="179" spans="2:37" s="24" customFormat="1" x14ac:dyDescent="0.25">
      <c r="B179" s="43"/>
      <c r="C179" s="42"/>
      <c r="D179" s="42"/>
      <c r="E179" s="43"/>
      <c r="F179" s="43"/>
      <c r="G179" s="43"/>
      <c r="H179" s="43"/>
      <c r="I179" s="44"/>
      <c r="J179" s="44"/>
      <c r="K179" s="43"/>
      <c r="L179" s="43"/>
      <c r="M179" s="43"/>
      <c r="N179" s="54"/>
      <c r="O179" s="45"/>
      <c r="P179" s="45"/>
      <c r="Q179" s="46"/>
      <c r="R179" s="55"/>
      <c r="S179" s="55"/>
      <c r="T179" s="55"/>
      <c r="U179" s="37"/>
      <c r="V179" s="37"/>
      <c r="W179" s="37"/>
      <c r="X179" s="43"/>
      <c r="Y179" s="43"/>
      <c r="Z179" s="37"/>
      <c r="AA179" s="43"/>
      <c r="AB179" s="43"/>
      <c r="AC179" s="43"/>
      <c r="AD179" s="43"/>
      <c r="AE179" s="43"/>
      <c r="AF179" s="37"/>
      <c r="AG179" s="56"/>
      <c r="AH179" s="56"/>
      <c r="AI179" s="56"/>
      <c r="AJ179" s="37"/>
      <c r="AK179" s="30"/>
    </row>
    <row r="180" spans="2:37" s="24" customFormat="1" x14ac:dyDescent="0.25">
      <c r="B180" s="43"/>
      <c r="C180" s="42"/>
      <c r="D180" s="42"/>
      <c r="E180" s="43"/>
      <c r="F180" s="43"/>
      <c r="G180" s="43"/>
      <c r="H180" s="43"/>
      <c r="I180" s="44"/>
      <c r="J180" s="44"/>
      <c r="K180" s="43"/>
      <c r="L180" s="43"/>
      <c r="M180" s="43"/>
      <c r="N180" s="54"/>
      <c r="O180" s="45"/>
      <c r="P180" s="45"/>
      <c r="Q180" s="46"/>
      <c r="R180" s="55"/>
      <c r="S180" s="55"/>
      <c r="T180" s="55"/>
      <c r="U180" s="37"/>
      <c r="V180" s="37"/>
      <c r="W180" s="37"/>
      <c r="X180" s="43"/>
      <c r="Y180" s="43"/>
      <c r="Z180" s="37"/>
      <c r="AA180" s="43"/>
      <c r="AB180" s="43"/>
      <c r="AC180" s="43"/>
      <c r="AD180" s="43"/>
      <c r="AE180" s="43"/>
      <c r="AF180" s="37"/>
      <c r="AG180" s="56"/>
      <c r="AH180" s="56"/>
      <c r="AI180" s="56"/>
      <c r="AJ180" s="37"/>
      <c r="AK180" s="30"/>
    </row>
    <row r="181" spans="2:37" s="24" customFormat="1" x14ac:dyDescent="0.25">
      <c r="B181" s="43"/>
      <c r="C181" s="42"/>
      <c r="D181" s="42"/>
      <c r="E181" s="43"/>
      <c r="F181" s="43"/>
      <c r="G181" s="43"/>
      <c r="H181" s="43"/>
      <c r="I181" s="44"/>
      <c r="J181" s="44"/>
      <c r="K181" s="43"/>
      <c r="L181" s="43"/>
      <c r="M181" s="43"/>
      <c r="N181" s="54"/>
      <c r="O181" s="45"/>
      <c r="P181" s="45"/>
      <c r="Q181" s="46"/>
      <c r="R181" s="55"/>
      <c r="S181" s="55"/>
      <c r="T181" s="55"/>
      <c r="U181" s="37"/>
      <c r="V181" s="37"/>
      <c r="W181" s="37"/>
      <c r="X181" s="43"/>
      <c r="Y181" s="43"/>
      <c r="Z181" s="37"/>
      <c r="AA181" s="43"/>
      <c r="AB181" s="43"/>
      <c r="AC181" s="43"/>
      <c r="AD181" s="43"/>
      <c r="AE181" s="43"/>
      <c r="AF181" s="37"/>
      <c r="AG181" s="56"/>
      <c r="AH181" s="56"/>
      <c r="AI181" s="56"/>
      <c r="AJ181" s="37"/>
      <c r="AK181" s="30"/>
    </row>
    <row r="182" spans="2:37" s="24" customFormat="1" x14ac:dyDescent="0.25">
      <c r="B182" s="43"/>
      <c r="C182" s="42"/>
      <c r="D182" s="42"/>
      <c r="E182" s="43"/>
      <c r="F182" s="43"/>
      <c r="G182" s="43"/>
      <c r="H182" s="43"/>
      <c r="I182" s="44"/>
      <c r="J182" s="44"/>
      <c r="K182" s="43"/>
      <c r="L182" s="43"/>
      <c r="M182" s="43"/>
      <c r="N182" s="54"/>
      <c r="O182" s="45"/>
      <c r="P182" s="45"/>
      <c r="Q182" s="46"/>
      <c r="R182" s="55"/>
      <c r="S182" s="55"/>
      <c r="T182" s="55"/>
      <c r="U182" s="37"/>
      <c r="V182" s="37"/>
      <c r="W182" s="37"/>
      <c r="X182" s="43"/>
      <c r="Y182" s="43"/>
      <c r="Z182" s="37"/>
      <c r="AA182" s="43"/>
      <c r="AB182" s="43"/>
      <c r="AC182" s="43"/>
      <c r="AD182" s="43"/>
      <c r="AE182" s="43"/>
      <c r="AF182" s="37"/>
      <c r="AG182" s="56"/>
      <c r="AH182" s="56"/>
      <c r="AI182" s="56"/>
      <c r="AJ182" s="37"/>
      <c r="AK182" s="30"/>
    </row>
    <row r="183" spans="2:37" s="24" customFormat="1" x14ac:dyDescent="0.25">
      <c r="B183" s="43"/>
      <c r="C183" s="42"/>
      <c r="D183" s="42"/>
      <c r="E183" s="43"/>
      <c r="F183" s="43"/>
      <c r="G183" s="43"/>
      <c r="H183" s="43"/>
      <c r="I183" s="44"/>
      <c r="J183" s="44"/>
      <c r="K183" s="43"/>
      <c r="L183" s="43"/>
      <c r="M183" s="43"/>
      <c r="N183" s="54"/>
      <c r="O183" s="45"/>
      <c r="P183" s="45"/>
      <c r="Q183" s="46"/>
      <c r="R183" s="55"/>
      <c r="S183" s="55"/>
      <c r="T183" s="55"/>
      <c r="U183" s="37"/>
      <c r="V183" s="37"/>
      <c r="W183" s="37"/>
      <c r="X183" s="43"/>
      <c r="Y183" s="43"/>
      <c r="Z183" s="37"/>
      <c r="AA183" s="43"/>
      <c r="AB183" s="43"/>
      <c r="AC183" s="43"/>
      <c r="AD183" s="43"/>
      <c r="AE183" s="43"/>
      <c r="AF183" s="37"/>
      <c r="AG183" s="56"/>
      <c r="AH183" s="56"/>
      <c r="AI183" s="56"/>
      <c r="AJ183" s="37"/>
      <c r="AK183" s="30"/>
    </row>
    <row r="184" spans="2:37" s="24" customFormat="1" x14ac:dyDescent="0.25">
      <c r="B184" s="43"/>
      <c r="C184" s="42"/>
      <c r="D184" s="42"/>
      <c r="E184" s="43"/>
      <c r="F184" s="43"/>
      <c r="G184" s="43"/>
      <c r="H184" s="43"/>
      <c r="I184" s="44"/>
      <c r="J184" s="44"/>
      <c r="K184" s="43"/>
      <c r="L184" s="43"/>
      <c r="M184" s="43"/>
      <c r="N184" s="54"/>
      <c r="O184" s="45"/>
      <c r="P184" s="45"/>
      <c r="Q184" s="46"/>
      <c r="R184" s="55"/>
      <c r="S184" s="55"/>
      <c r="T184" s="55"/>
      <c r="U184" s="37"/>
      <c r="V184" s="37"/>
      <c r="W184" s="37"/>
      <c r="X184" s="43"/>
      <c r="Y184" s="43"/>
      <c r="Z184" s="37"/>
      <c r="AA184" s="43"/>
      <c r="AB184" s="43"/>
      <c r="AC184" s="43"/>
      <c r="AD184" s="43"/>
      <c r="AE184" s="43"/>
      <c r="AF184" s="37"/>
      <c r="AG184" s="56"/>
      <c r="AH184" s="56"/>
      <c r="AI184" s="56"/>
      <c r="AJ184" s="37"/>
      <c r="AK184" s="30"/>
    </row>
    <row r="185" spans="2:37" s="24" customFormat="1" x14ac:dyDescent="0.25">
      <c r="B185" s="43"/>
      <c r="C185" s="42"/>
      <c r="D185" s="42"/>
      <c r="E185" s="43"/>
      <c r="F185" s="43"/>
      <c r="G185" s="43"/>
      <c r="H185" s="43"/>
      <c r="I185" s="44"/>
      <c r="J185" s="44"/>
      <c r="K185" s="43"/>
      <c r="L185" s="43"/>
      <c r="M185" s="43"/>
      <c r="N185" s="57"/>
      <c r="O185" s="45"/>
      <c r="P185" s="45"/>
      <c r="Q185" s="46"/>
      <c r="R185" s="55"/>
      <c r="S185" s="55"/>
      <c r="T185" s="55"/>
      <c r="U185" s="37"/>
      <c r="V185" s="37"/>
      <c r="W185" s="37"/>
      <c r="X185" s="43"/>
      <c r="Y185" s="43"/>
      <c r="Z185" s="37"/>
      <c r="AA185" s="43"/>
      <c r="AB185" s="43"/>
      <c r="AC185" s="43"/>
      <c r="AD185" s="43"/>
      <c r="AE185" s="43"/>
      <c r="AF185" s="37"/>
      <c r="AG185" s="56"/>
      <c r="AH185" s="56"/>
      <c r="AI185" s="56"/>
      <c r="AJ185" s="37"/>
      <c r="AK185" s="30"/>
    </row>
    <row r="186" spans="2:37" s="24" customFormat="1" x14ac:dyDescent="0.25">
      <c r="B186" s="43"/>
      <c r="C186" s="42"/>
      <c r="D186" s="42"/>
      <c r="E186" s="43"/>
      <c r="F186" s="43"/>
      <c r="G186" s="43"/>
      <c r="H186" s="43"/>
      <c r="I186" s="44"/>
      <c r="J186" s="44"/>
      <c r="K186" s="43"/>
      <c r="L186" s="43"/>
      <c r="M186" s="43"/>
      <c r="N186" s="54"/>
      <c r="O186" s="45"/>
      <c r="P186" s="45"/>
      <c r="Q186" s="46"/>
      <c r="R186" s="55"/>
      <c r="S186" s="55"/>
      <c r="T186" s="55"/>
      <c r="U186" s="37"/>
      <c r="V186" s="37"/>
      <c r="W186" s="37"/>
      <c r="X186" s="43"/>
      <c r="Y186" s="43"/>
      <c r="Z186" s="37"/>
      <c r="AA186" s="43"/>
      <c r="AB186" s="43"/>
      <c r="AC186" s="43"/>
      <c r="AD186" s="43"/>
      <c r="AE186" s="43"/>
      <c r="AF186" s="37"/>
      <c r="AG186" s="56"/>
      <c r="AH186" s="56"/>
      <c r="AI186" s="56"/>
      <c r="AJ186" s="37"/>
      <c r="AK186" s="30"/>
    </row>
    <row r="187" spans="2:37" s="24" customFormat="1" x14ac:dyDescent="0.25">
      <c r="B187" s="43"/>
      <c r="C187" s="42"/>
      <c r="D187" s="42"/>
      <c r="E187" s="43"/>
      <c r="F187" s="43"/>
      <c r="G187" s="43"/>
      <c r="H187" s="43"/>
      <c r="I187" s="44"/>
      <c r="J187" s="44"/>
      <c r="K187" s="43"/>
      <c r="L187" s="43"/>
      <c r="M187" s="43"/>
      <c r="N187" s="54"/>
      <c r="O187" s="45"/>
      <c r="P187" s="45"/>
      <c r="Q187" s="46"/>
      <c r="R187" s="55"/>
      <c r="S187" s="55"/>
      <c r="T187" s="55"/>
      <c r="U187" s="37"/>
      <c r="V187" s="37"/>
      <c r="W187" s="37"/>
      <c r="X187" s="43"/>
      <c r="Y187" s="43"/>
      <c r="Z187" s="37"/>
      <c r="AA187" s="43"/>
      <c r="AB187" s="43"/>
      <c r="AC187" s="43"/>
      <c r="AD187" s="43"/>
      <c r="AE187" s="43"/>
      <c r="AF187" s="37"/>
      <c r="AG187" s="56"/>
      <c r="AH187" s="56"/>
      <c r="AI187" s="56"/>
      <c r="AJ187" s="37"/>
      <c r="AK187" s="30"/>
    </row>
    <row r="188" spans="2:37" s="24" customFormat="1" x14ac:dyDescent="0.25">
      <c r="B188" s="43"/>
      <c r="C188" s="42"/>
      <c r="D188" s="42"/>
      <c r="E188" s="43"/>
      <c r="F188" s="43"/>
      <c r="G188" s="43"/>
      <c r="H188" s="43"/>
      <c r="I188" s="44"/>
      <c r="J188" s="44"/>
      <c r="K188" s="43"/>
      <c r="L188" s="43"/>
      <c r="M188" s="43"/>
      <c r="N188" s="54"/>
      <c r="O188" s="45"/>
      <c r="P188" s="45"/>
      <c r="Q188" s="46"/>
      <c r="R188" s="55"/>
      <c r="S188" s="55"/>
      <c r="T188" s="55"/>
      <c r="U188" s="37"/>
      <c r="V188" s="37"/>
      <c r="W188" s="37"/>
      <c r="X188" s="43"/>
      <c r="Y188" s="43"/>
      <c r="Z188" s="37"/>
      <c r="AA188" s="43"/>
      <c r="AB188" s="43"/>
      <c r="AC188" s="43"/>
      <c r="AD188" s="43"/>
      <c r="AE188" s="43"/>
      <c r="AF188" s="37"/>
      <c r="AG188" s="56"/>
      <c r="AH188" s="56"/>
      <c r="AI188" s="56"/>
      <c r="AJ188" s="37"/>
      <c r="AK188" s="30"/>
    </row>
    <row r="189" spans="2:37" s="24" customFormat="1" x14ac:dyDescent="0.25">
      <c r="B189" s="43"/>
      <c r="C189" s="42"/>
      <c r="D189" s="42"/>
      <c r="E189" s="43"/>
      <c r="F189" s="43"/>
      <c r="G189" s="43"/>
      <c r="H189" s="43"/>
      <c r="I189" s="44"/>
      <c r="J189" s="44"/>
      <c r="K189" s="43"/>
      <c r="L189" s="43"/>
      <c r="M189" s="43"/>
      <c r="N189" s="54"/>
      <c r="O189" s="45"/>
      <c r="P189" s="45"/>
      <c r="Q189" s="46"/>
      <c r="R189" s="55"/>
      <c r="S189" s="55"/>
      <c r="T189" s="55"/>
      <c r="U189" s="37"/>
      <c r="V189" s="37"/>
      <c r="W189" s="37"/>
      <c r="X189" s="43"/>
      <c r="Y189" s="43"/>
      <c r="Z189" s="37"/>
      <c r="AA189" s="43"/>
      <c r="AB189" s="43"/>
      <c r="AC189" s="43"/>
      <c r="AD189" s="43"/>
      <c r="AE189" s="43"/>
      <c r="AF189" s="37"/>
      <c r="AG189" s="56"/>
      <c r="AH189" s="56"/>
      <c r="AI189" s="56"/>
      <c r="AJ189" s="37"/>
      <c r="AK189" s="30"/>
    </row>
    <row r="190" spans="2:37" s="24" customFormat="1" x14ac:dyDescent="0.25">
      <c r="B190" s="43"/>
      <c r="C190" s="42"/>
      <c r="D190" s="42"/>
      <c r="E190" s="43"/>
      <c r="F190" s="43"/>
      <c r="G190" s="43"/>
      <c r="H190" s="43"/>
      <c r="I190" s="44"/>
      <c r="J190" s="44"/>
      <c r="K190" s="43"/>
      <c r="L190" s="43"/>
      <c r="M190" s="43"/>
      <c r="N190" s="54"/>
      <c r="O190" s="45"/>
      <c r="P190" s="45"/>
      <c r="Q190" s="46"/>
      <c r="R190" s="55"/>
      <c r="S190" s="55"/>
      <c r="T190" s="55"/>
      <c r="U190" s="37"/>
      <c r="V190" s="37"/>
      <c r="W190" s="37"/>
      <c r="X190" s="43"/>
      <c r="Y190" s="43"/>
      <c r="Z190" s="37"/>
      <c r="AA190" s="43"/>
      <c r="AB190" s="43"/>
      <c r="AC190" s="43"/>
      <c r="AD190" s="43"/>
      <c r="AE190" s="43"/>
      <c r="AF190" s="37"/>
      <c r="AG190" s="56"/>
      <c r="AH190" s="56"/>
      <c r="AI190" s="56"/>
      <c r="AJ190" s="37"/>
      <c r="AK190" s="30"/>
    </row>
    <row r="191" spans="2:37" s="24" customFormat="1" x14ac:dyDescent="0.25">
      <c r="B191" s="43"/>
      <c r="C191" s="42"/>
      <c r="D191" s="42"/>
      <c r="E191" s="43"/>
      <c r="F191" s="43"/>
      <c r="G191" s="43"/>
      <c r="H191" s="43"/>
      <c r="I191" s="44"/>
      <c r="J191" s="44"/>
      <c r="K191" s="43"/>
      <c r="L191" s="43"/>
      <c r="M191" s="43"/>
      <c r="N191" s="54"/>
      <c r="O191" s="45"/>
      <c r="P191" s="45"/>
      <c r="Q191" s="46"/>
      <c r="R191" s="55"/>
      <c r="S191" s="55"/>
      <c r="T191" s="55"/>
      <c r="U191" s="37"/>
      <c r="V191" s="37"/>
      <c r="W191" s="37"/>
      <c r="X191" s="43"/>
      <c r="Y191" s="43"/>
      <c r="Z191" s="37"/>
      <c r="AA191" s="43"/>
      <c r="AB191" s="43"/>
      <c r="AC191" s="43"/>
      <c r="AD191" s="43"/>
      <c r="AE191" s="43"/>
      <c r="AF191" s="37"/>
      <c r="AG191" s="56"/>
      <c r="AH191" s="56"/>
      <c r="AI191" s="56"/>
      <c r="AJ191" s="37"/>
      <c r="AK191" s="30"/>
    </row>
    <row r="192" spans="2:37" s="24" customFormat="1" x14ac:dyDescent="0.25">
      <c r="B192" s="43"/>
      <c r="C192" s="42"/>
      <c r="D192" s="42"/>
      <c r="E192" s="43"/>
      <c r="F192" s="43"/>
      <c r="G192" s="43"/>
      <c r="H192" s="43"/>
      <c r="I192" s="44"/>
      <c r="J192" s="44"/>
      <c r="K192" s="43"/>
      <c r="L192" s="43"/>
      <c r="M192" s="43"/>
      <c r="N192" s="54"/>
      <c r="O192" s="45"/>
      <c r="P192" s="45"/>
      <c r="Q192" s="46"/>
      <c r="R192" s="55"/>
      <c r="S192" s="55"/>
      <c r="T192" s="55"/>
      <c r="U192" s="37"/>
      <c r="V192" s="37"/>
      <c r="W192" s="37"/>
      <c r="X192" s="43"/>
      <c r="Y192" s="43"/>
      <c r="Z192" s="37"/>
      <c r="AA192" s="43"/>
      <c r="AB192" s="43"/>
      <c r="AC192" s="43"/>
      <c r="AD192" s="43"/>
      <c r="AE192" s="43"/>
      <c r="AF192" s="37"/>
      <c r="AG192" s="56"/>
      <c r="AH192" s="56"/>
      <c r="AI192" s="56"/>
      <c r="AJ192" s="37"/>
      <c r="AK192" s="30"/>
    </row>
    <row r="193" spans="2:37" s="24" customFormat="1" x14ac:dyDescent="0.25">
      <c r="B193" s="43"/>
      <c r="C193" s="42"/>
      <c r="D193" s="42"/>
      <c r="E193" s="43"/>
      <c r="F193" s="43"/>
      <c r="G193" s="43"/>
      <c r="H193" s="43"/>
      <c r="I193" s="44"/>
      <c r="J193" s="44"/>
      <c r="K193" s="43"/>
      <c r="L193" s="43"/>
      <c r="M193" s="43"/>
      <c r="N193" s="54"/>
      <c r="O193" s="45"/>
      <c r="P193" s="45"/>
      <c r="Q193" s="46"/>
      <c r="R193" s="55"/>
      <c r="S193" s="55"/>
      <c r="T193" s="55"/>
      <c r="U193" s="37"/>
      <c r="V193" s="37"/>
      <c r="W193" s="37"/>
      <c r="X193" s="43"/>
      <c r="Y193" s="43"/>
      <c r="Z193" s="37"/>
      <c r="AA193" s="43"/>
      <c r="AB193" s="43"/>
      <c r="AC193" s="43"/>
      <c r="AD193" s="43"/>
      <c r="AE193" s="43"/>
      <c r="AF193" s="37"/>
      <c r="AG193" s="56"/>
      <c r="AH193" s="56"/>
      <c r="AI193" s="56"/>
      <c r="AJ193" s="37"/>
      <c r="AK193" s="30"/>
    </row>
    <row r="194" spans="2:37" s="24" customFormat="1" x14ac:dyDescent="0.25">
      <c r="B194" s="43"/>
      <c r="C194" s="42"/>
      <c r="D194" s="42"/>
      <c r="E194" s="43"/>
      <c r="F194" s="43"/>
      <c r="G194" s="43"/>
      <c r="H194" s="43"/>
      <c r="I194" s="44"/>
      <c r="J194" s="44"/>
      <c r="K194" s="43"/>
      <c r="L194" s="43"/>
      <c r="M194" s="43"/>
      <c r="N194" s="54"/>
      <c r="O194" s="45"/>
      <c r="P194" s="45"/>
      <c r="Q194" s="46"/>
      <c r="R194" s="55"/>
      <c r="S194" s="55"/>
      <c r="T194" s="55"/>
      <c r="U194" s="37"/>
      <c r="V194" s="37"/>
      <c r="W194" s="37"/>
      <c r="X194" s="43"/>
      <c r="Y194" s="43"/>
      <c r="Z194" s="37"/>
      <c r="AA194" s="43"/>
      <c r="AB194" s="43"/>
      <c r="AC194" s="43"/>
      <c r="AD194" s="43"/>
      <c r="AE194" s="43"/>
      <c r="AF194" s="37"/>
      <c r="AG194" s="56"/>
      <c r="AH194" s="56"/>
      <c r="AI194" s="56"/>
      <c r="AJ194" s="37"/>
      <c r="AK194" s="30"/>
    </row>
    <row r="195" spans="2:37" s="24" customFormat="1" x14ac:dyDescent="0.25">
      <c r="B195" s="43"/>
      <c r="C195" s="42"/>
      <c r="D195" s="42"/>
      <c r="E195" s="43"/>
      <c r="F195" s="43"/>
      <c r="G195" s="43"/>
      <c r="H195" s="43"/>
      <c r="I195" s="44"/>
      <c r="J195" s="44"/>
      <c r="K195" s="43"/>
      <c r="L195" s="43"/>
      <c r="M195" s="43"/>
      <c r="N195" s="54"/>
      <c r="O195" s="45"/>
      <c r="P195" s="45"/>
      <c r="Q195" s="46"/>
      <c r="R195" s="55"/>
      <c r="S195" s="55"/>
      <c r="T195" s="55"/>
      <c r="U195" s="37"/>
      <c r="V195" s="37"/>
      <c r="W195" s="37"/>
      <c r="X195" s="43"/>
      <c r="Y195" s="43"/>
      <c r="Z195" s="37"/>
      <c r="AA195" s="43"/>
      <c r="AB195" s="43"/>
      <c r="AC195" s="43"/>
      <c r="AD195" s="43"/>
      <c r="AE195" s="43"/>
      <c r="AF195" s="37"/>
      <c r="AG195" s="56"/>
      <c r="AH195" s="56"/>
      <c r="AI195" s="56"/>
      <c r="AJ195" s="37"/>
      <c r="AK195" s="30"/>
    </row>
    <row r="196" spans="2:37" s="24" customFormat="1" x14ac:dyDescent="0.25">
      <c r="B196" s="43"/>
      <c r="C196" s="42"/>
      <c r="D196" s="42"/>
      <c r="E196" s="43"/>
      <c r="F196" s="43"/>
      <c r="G196" s="43"/>
      <c r="H196" s="43"/>
      <c r="I196" s="44"/>
      <c r="J196" s="44"/>
      <c r="K196" s="43"/>
      <c r="L196" s="43"/>
      <c r="M196" s="43"/>
      <c r="N196" s="54"/>
      <c r="O196" s="45"/>
      <c r="P196" s="45"/>
      <c r="Q196" s="46"/>
      <c r="R196" s="55"/>
      <c r="S196" s="55"/>
      <c r="T196" s="55"/>
      <c r="U196" s="37"/>
      <c r="V196" s="37"/>
      <c r="W196" s="37"/>
      <c r="X196" s="43"/>
      <c r="Y196" s="43"/>
      <c r="Z196" s="37"/>
      <c r="AA196" s="43"/>
      <c r="AB196" s="43"/>
      <c r="AC196" s="43"/>
      <c r="AD196" s="43"/>
      <c r="AE196" s="43"/>
      <c r="AF196" s="37"/>
      <c r="AG196" s="56"/>
      <c r="AH196" s="56"/>
      <c r="AI196" s="56"/>
      <c r="AJ196" s="37"/>
      <c r="AK196" s="30"/>
    </row>
    <row r="197" spans="2:37" s="24" customFormat="1" x14ac:dyDescent="0.25">
      <c r="B197" s="43"/>
      <c r="C197" s="42"/>
      <c r="D197" s="42"/>
      <c r="E197" s="43"/>
      <c r="F197" s="43"/>
      <c r="G197" s="43"/>
      <c r="H197" s="43"/>
      <c r="I197" s="44"/>
      <c r="J197" s="44"/>
      <c r="K197" s="43"/>
      <c r="L197" s="43"/>
      <c r="M197" s="43"/>
      <c r="N197" s="54"/>
      <c r="O197" s="45"/>
      <c r="P197" s="45"/>
      <c r="Q197" s="46"/>
      <c r="R197" s="55"/>
      <c r="S197" s="55"/>
      <c r="T197" s="55"/>
      <c r="U197" s="37"/>
      <c r="V197" s="37"/>
      <c r="W197" s="37"/>
      <c r="X197" s="43"/>
      <c r="Y197" s="43"/>
      <c r="Z197" s="37"/>
      <c r="AA197" s="43"/>
      <c r="AB197" s="43"/>
      <c r="AC197" s="43"/>
      <c r="AD197" s="43"/>
      <c r="AE197" s="43"/>
      <c r="AF197" s="37"/>
      <c r="AG197" s="56"/>
      <c r="AH197" s="56"/>
      <c r="AI197" s="56"/>
      <c r="AJ197" s="37"/>
      <c r="AK197" s="30"/>
    </row>
    <row r="198" spans="2:37" s="24" customFormat="1" x14ac:dyDescent="0.25">
      <c r="B198" s="43"/>
      <c r="C198" s="42"/>
      <c r="D198" s="42"/>
      <c r="E198" s="43"/>
      <c r="F198" s="43"/>
      <c r="G198" s="43"/>
      <c r="H198" s="43"/>
      <c r="I198" s="44"/>
      <c r="J198" s="44"/>
      <c r="K198" s="43"/>
      <c r="L198" s="43"/>
      <c r="M198" s="43"/>
      <c r="N198" s="54"/>
      <c r="O198" s="45"/>
      <c r="P198" s="45"/>
      <c r="Q198" s="46"/>
      <c r="R198" s="55"/>
      <c r="S198" s="55"/>
      <c r="T198" s="55"/>
      <c r="U198" s="37"/>
      <c r="V198" s="37"/>
      <c r="W198" s="37"/>
      <c r="X198" s="43"/>
      <c r="Y198" s="43"/>
      <c r="Z198" s="37"/>
      <c r="AA198" s="43"/>
      <c r="AB198" s="43"/>
      <c r="AC198" s="43"/>
      <c r="AD198" s="43"/>
      <c r="AE198" s="43"/>
      <c r="AF198" s="37"/>
      <c r="AG198" s="56"/>
      <c r="AH198" s="56"/>
      <c r="AI198" s="56"/>
      <c r="AJ198" s="37"/>
      <c r="AK198" s="30"/>
    </row>
    <row r="199" spans="2:37" s="24" customFormat="1" x14ac:dyDescent="0.25">
      <c r="B199" s="43"/>
      <c r="C199" s="42"/>
      <c r="D199" s="42"/>
      <c r="E199" s="43"/>
      <c r="F199" s="43"/>
      <c r="G199" s="43"/>
      <c r="H199" s="43"/>
      <c r="I199" s="44"/>
      <c r="J199" s="44"/>
      <c r="K199" s="43"/>
      <c r="L199" s="43"/>
      <c r="M199" s="43"/>
      <c r="N199" s="54"/>
      <c r="O199" s="45"/>
      <c r="P199" s="45"/>
      <c r="Q199" s="46"/>
      <c r="R199" s="55"/>
      <c r="S199" s="55"/>
      <c r="T199" s="55"/>
      <c r="U199" s="37"/>
      <c r="V199" s="37"/>
      <c r="W199" s="37"/>
      <c r="X199" s="43"/>
      <c r="Y199" s="43"/>
      <c r="Z199" s="37"/>
      <c r="AA199" s="43"/>
      <c r="AB199" s="43"/>
      <c r="AC199" s="43"/>
      <c r="AD199" s="43"/>
      <c r="AE199" s="43"/>
      <c r="AF199" s="37"/>
      <c r="AG199" s="56"/>
      <c r="AH199" s="56"/>
      <c r="AI199" s="56"/>
      <c r="AJ199" s="37"/>
      <c r="AK199" s="30"/>
    </row>
    <row r="200" spans="2:37" s="24" customFormat="1" x14ac:dyDescent="0.25">
      <c r="B200" s="43"/>
      <c r="C200" s="42"/>
      <c r="D200" s="42"/>
      <c r="E200" s="43"/>
      <c r="F200" s="43"/>
      <c r="G200" s="43"/>
      <c r="H200" s="43"/>
      <c r="I200" s="44"/>
      <c r="J200" s="44"/>
      <c r="K200" s="43"/>
      <c r="L200" s="43"/>
      <c r="M200" s="43"/>
      <c r="N200" s="54"/>
      <c r="O200" s="45"/>
      <c r="P200" s="45"/>
      <c r="Q200" s="46"/>
      <c r="R200" s="55"/>
      <c r="S200" s="55"/>
      <c r="T200" s="55"/>
      <c r="U200" s="37"/>
      <c r="V200" s="37"/>
      <c r="W200" s="37"/>
      <c r="X200" s="43"/>
      <c r="Y200" s="43"/>
      <c r="Z200" s="37"/>
      <c r="AA200" s="43"/>
      <c r="AB200" s="43"/>
      <c r="AC200" s="43"/>
      <c r="AD200" s="43"/>
      <c r="AE200" s="43"/>
      <c r="AF200" s="37"/>
      <c r="AG200" s="56"/>
      <c r="AH200" s="56"/>
      <c r="AI200" s="56"/>
      <c r="AJ200" s="37"/>
      <c r="AK200" s="30"/>
    </row>
    <row r="201" spans="2:37" s="24" customFormat="1" x14ac:dyDescent="0.25">
      <c r="B201" s="43"/>
      <c r="C201" s="42"/>
      <c r="D201" s="42"/>
      <c r="E201" s="43"/>
      <c r="F201" s="43"/>
      <c r="G201" s="43"/>
      <c r="H201" s="43"/>
      <c r="I201" s="44"/>
      <c r="J201" s="44"/>
      <c r="K201" s="43"/>
      <c r="L201" s="43"/>
      <c r="M201" s="43"/>
      <c r="N201" s="54"/>
      <c r="O201" s="45"/>
      <c r="P201" s="45"/>
      <c r="Q201" s="46"/>
      <c r="R201" s="55"/>
      <c r="S201" s="55"/>
      <c r="T201" s="55"/>
      <c r="U201" s="37"/>
      <c r="V201" s="37"/>
      <c r="W201" s="37"/>
      <c r="X201" s="43"/>
      <c r="Y201" s="43"/>
      <c r="Z201" s="37"/>
      <c r="AA201" s="43"/>
      <c r="AB201" s="43"/>
      <c r="AC201" s="43"/>
      <c r="AD201" s="43"/>
      <c r="AE201" s="43"/>
      <c r="AF201" s="37"/>
      <c r="AG201" s="56"/>
      <c r="AH201" s="56"/>
      <c r="AI201" s="56"/>
      <c r="AJ201" s="37"/>
      <c r="AK201" s="30"/>
    </row>
    <row r="202" spans="2:37" s="24" customFormat="1" x14ac:dyDescent="0.25">
      <c r="B202" s="43"/>
      <c r="C202" s="42"/>
      <c r="D202" s="42"/>
      <c r="E202" s="43"/>
      <c r="F202" s="43"/>
      <c r="G202" s="43"/>
      <c r="H202" s="43"/>
      <c r="I202" s="44"/>
      <c r="J202" s="44"/>
      <c r="K202" s="43"/>
      <c r="L202" s="43"/>
      <c r="M202" s="43"/>
      <c r="N202" s="54"/>
      <c r="O202" s="45"/>
      <c r="P202" s="45"/>
      <c r="Q202" s="46"/>
      <c r="R202" s="55"/>
      <c r="S202" s="55"/>
      <c r="T202" s="55"/>
      <c r="U202" s="37"/>
      <c r="V202" s="37"/>
      <c r="W202" s="37"/>
      <c r="X202" s="43"/>
      <c r="Y202" s="43"/>
      <c r="Z202" s="37"/>
      <c r="AA202" s="43"/>
      <c r="AB202" s="43"/>
      <c r="AC202" s="43"/>
      <c r="AD202" s="43"/>
      <c r="AE202" s="43"/>
      <c r="AF202" s="37"/>
      <c r="AG202" s="56"/>
      <c r="AH202" s="56"/>
      <c r="AI202" s="56"/>
      <c r="AJ202" s="37"/>
      <c r="AK202" s="30"/>
    </row>
    <row r="203" spans="2:37" s="24" customFormat="1" x14ac:dyDescent="0.25">
      <c r="B203" s="43"/>
      <c r="C203" s="42"/>
      <c r="D203" s="42"/>
      <c r="E203" s="43"/>
      <c r="F203" s="43"/>
      <c r="G203" s="43"/>
      <c r="H203" s="43"/>
      <c r="I203" s="44"/>
      <c r="J203" s="44"/>
      <c r="K203" s="43"/>
      <c r="L203" s="43"/>
      <c r="M203" s="43"/>
      <c r="N203" s="54"/>
      <c r="O203" s="45"/>
      <c r="P203" s="45"/>
      <c r="Q203" s="46"/>
      <c r="R203" s="55"/>
      <c r="S203" s="55"/>
      <c r="T203" s="55"/>
      <c r="U203" s="37"/>
      <c r="V203" s="37"/>
      <c r="W203" s="37"/>
      <c r="X203" s="43"/>
      <c r="Y203" s="43"/>
      <c r="Z203" s="37"/>
      <c r="AA203" s="43"/>
      <c r="AB203" s="43"/>
      <c r="AC203" s="43"/>
      <c r="AD203" s="43"/>
      <c r="AE203" s="43"/>
      <c r="AF203" s="37"/>
      <c r="AG203" s="56"/>
      <c r="AH203" s="56"/>
      <c r="AI203" s="56"/>
      <c r="AJ203" s="37"/>
      <c r="AK203" s="30"/>
    </row>
    <row r="204" spans="2:37" s="24" customFormat="1" x14ac:dyDescent="0.25">
      <c r="B204" s="43"/>
      <c r="C204" s="42"/>
      <c r="D204" s="42"/>
      <c r="E204" s="43"/>
      <c r="F204" s="43"/>
      <c r="G204" s="43"/>
      <c r="H204" s="43"/>
      <c r="I204" s="44"/>
      <c r="J204" s="44"/>
      <c r="K204" s="43"/>
      <c r="L204" s="43"/>
      <c r="M204" s="43"/>
      <c r="N204" s="54"/>
      <c r="O204" s="45"/>
      <c r="P204" s="45"/>
      <c r="Q204" s="46"/>
      <c r="R204" s="55"/>
      <c r="S204" s="55"/>
      <c r="T204" s="55"/>
      <c r="U204" s="37"/>
      <c r="V204" s="37"/>
      <c r="W204" s="37"/>
      <c r="X204" s="43"/>
      <c r="Y204" s="43"/>
      <c r="Z204" s="37"/>
      <c r="AA204" s="43"/>
      <c r="AB204" s="43"/>
      <c r="AC204" s="43"/>
      <c r="AD204" s="43"/>
      <c r="AE204" s="43"/>
      <c r="AF204" s="37"/>
      <c r="AG204" s="56"/>
      <c r="AH204" s="56"/>
      <c r="AI204" s="56"/>
      <c r="AJ204" s="37"/>
      <c r="AK204" s="30"/>
    </row>
    <row r="205" spans="2:37" s="24" customFormat="1" x14ac:dyDescent="0.25">
      <c r="B205" s="43"/>
      <c r="C205" s="42"/>
      <c r="D205" s="42"/>
      <c r="E205" s="43"/>
      <c r="F205" s="43"/>
      <c r="G205" s="43"/>
      <c r="H205" s="43"/>
      <c r="I205" s="44"/>
      <c r="J205" s="44"/>
      <c r="K205" s="43"/>
      <c r="L205" s="43"/>
      <c r="M205" s="43"/>
      <c r="N205" s="54"/>
      <c r="O205" s="45"/>
      <c r="P205" s="45"/>
      <c r="Q205" s="46"/>
      <c r="R205" s="55"/>
      <c r="S205" s="55"/>
      <c r="T205" s="55"/>
      <c r="U205" s="37"/>
      <c r="V205" s="37"/>
      <c r="W205" s="37"/>
      <c r="X205" s="43"/>
      <c r="Y205" s="43"/>
      <c r="Z205" s="37"/>
      <c r="AA205" s="43"/>
      <c r="AB205" s="43"/>
      <c r="AC205" s="43"/>
      <c r="AD205" s="43"/>
      <c r="AE205" s="43"/>
      <c r="AF205" s="37"/>
      <c r="AG205" s="56"/>
      <c r="AH205" s="56"/>
      <c r="AI205" s="56"/>
      <c r="AJ205" s="37"/>
      <c r="AK205" s="30"/>
    </row>
    <row r="206" spans="2:37" s="24" customFormat="1" x14ac:dyDescent="0.25">
      <c r="B206" s="25"/>
      <c r="C206" s="26"/>
      <c r="D206" s="26"/>
      <c r="E206" s="25"/>
      <c r="F206" s="25"/>
      <c r="G206" s="25"/>
      <c r="H206" s="25"/>
      <c r="I206" s="27"/>
      <c r="J206" s="27"/>
      <c r="K206" s="25"/>
      <c r="L206" s="25"/>
      <c r="M206" s="25"/>
      <c r="N206" s="54"/>
      <c r="O206" s="58"/>
      <c r="P206" s="49"/>
      <c r="Q206" s="25"/>
      <c r="R206" s="30"/>
      <c r="S206" s="30"/>
      <c r="T206" s="30"/>
      <c r="U206" s="31"/>
      <c r="V206" s="31"/>
      <c r="W206" s="31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25"/>
      <c r="AI206" s="25"/>
      <c r="AJ206" s="25"/>
      <c r="AK206" s="30"/>
    </row>
    <row r="207" spans="2:37" s="24" customFormat="1" x14ac:dyDescent="0.25">
      <c r="B207" s="25"/>
      <c r="C207" s="26"/>
      <c r="D207" s="26"/>
      <c r="E207" s="25"/>
      <c r="F207" s="25"/>
      <c r="G207" s="25"/>
      <c r="H207" s="25"/>
      <c r="I207" s="27"/>
      <c r="J207" s="27"/>
      <c r="K207" s="25"/>
      <c r="L207" s="25"/>
      <c r="M207" s="25"/>
      <c r="N207" s="54"/>
      <c r="O207" s="58"/>
      <c r="P207" s="49"/>
      <c r="Q207" s="25"/>
      <c r="R207" s="30"/>
      <c r="S207" s="30"/>
      <c r="T207" s="30"/>
      <c r="U207" s="31"/>
      <c r="V207" s="31"/>
      <c r="W207" s="31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  <c r="AI207" s="25"/>
      <c r="AJ207" s="25"/>
      <c r="AK207" s="30"/>
    </row>
    <row r="208" spans="2:37" s="24" customFormat="1" x14ac:dyDescent="0.25">
      <c r="B208" s="25"/>
      <c r="C208" s="26"/>
      <c r="D208" s="26"/>
      <c r="E208" s="25"/>
      <c r="F208" s="25"/>
      <c r="G208" s="25"/>
      <c r="H208" s="25"/>
      <c r="I208" s="27"/>
      <c r="J208" s="27"/>
      <c r="K208" s="25"/>
      <c r="L208" s="25"/>
      <c r="M208" s="25"/>
      <c r="N208" s="54"/>
      <c r="O208" s="58"/>
      <c r="P208" s="49"/>
      <c r="Q208" s="25"/>
      <c r="R208" s="30"/>
      <c r="S208" s="30"/>
      <c r="T208" s="30"/>
      <c r="U208" s="31"/>
      <c r="V208" s="31"/>
      <c r="W208" s="31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  <c r="AI208" s="25"/>
      <c r="AJ208" s="25"/>
      <c r="AK208" s="30"/>
    </row>
    <row r="209" spans="2:37" s="24" customFormat="1" x14ac:dyDescent="0.25">
      <c r="B209" s="25"/>
      <c r="C209" s="26"/>
      <c r="D209" s="26"/>
      <c r="E209" s="25"/>
      <c r="F209" s="25"/>
      <c r="G209" s="25"/>
      <c r="H209" s="25"/>
      <c r="I209" s="27"/>
      <c r="J209" s="27"/>
      <c r="K209" s="25"/>
      <c r="L209" s="25"/>
      <c r="M209" s="25"/>
      <c r="N209" s="54"/>
      <c r="O209" s="58"/>
      <c r="P209" s="49"/>
      <c r="Q209" s="25"/>
      <c r="R209" s="30"/>
      <c r="S209" s="30"/>
      <c r="T209" s="30"/>
      <c r="U209" s="31"/>
      <c r="V209" s="31"/>
      <c r="W209" s="31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  <c r="AI209" s="25"/>
      <c r="AJ209" s="25"/>
      <c r="AK209" s="30"/>
    </row>
    <row r="210" spans="2:37" s="24" customFormat="1" x14ac:dyDescent="0.25">
      <c r="B210" s="25"/>
      <c r="C210" s="26"/>
      <c r="D210" s="26"/>
      <c r="E210" s="25"/>
      <c r="F210" s="25"/>
      <c r="G210" s="25"/>
      <c r="H210" s="25"/>
      <c r="I210" s="27"/>
      <c r="J210" s="27"/>
      <c r="K210" s="25"/>
      <c r="L210" s="25"/>
      <c r="M210" s="25"/>
      <c r="N210" s="54"/>
      <c r="O210" s="58"/>
      <c r="P210" s="49"/>
      <c r="Q210" s="25"/>
      <c r="R210" s="30"/>
      <c r="S210" s="30"/>
      <c r="T210" s="30"/>
      <c r="U210" s="31"/>
      <c r="V210" s="31"/>
      <c r="W210" s="31"/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  <c r="AH210" s="25"/>
      <c r="AI210" s="25"/>
      <c r="AJ210" s="25"/>
      <c r="AK210" s="30"/>
    </row>
    <row r="211" spans="2:37" s="24" customFormat="1" x14ac:dyDescent="0.25">
      <c r="B211" s="25"/>
      <c r="C211" s="26"/>
      <c r="D211" s="26"/>
      <c r="E211" s="25"/>
      <c r="F211" s="25"/>
      <c r="G211" s="25"/>
      <c r="H211" s="25"/>
      <c r="I211" s="27"/>
      <c r="J211" s="27"/>
      <c r="K211" s="25"/>
      <c r="L211" s="25"/>
      <c r="M211" s="25"/>
      <c r="N211" s="54"/>
      <c r="O211" s="58"/>
      <c r="P211" s="49"/>
      <c r="Q211" s="25"/>
      <c r="R211" s="30"/>
      <c r="S211" s="30"/>
      <c r="T211" s="30"/>
      <c r="U211" s="31"/>
      <c r="V211" s="31"/>
      <c r="W211" s="31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25"/>
      <c r="AI211" s="25"/>
      <c r="AJ211" s="25"/>
      <c r="AK211" s="30"/>
    </row>
    <row r="212" spans="2:37" s="24" customFormat="1" x14ac:dyDescent="0.25">
      <c r="B212" s="25"/>
      <c r="C212" s="26"/>
      <c r="D212" s="26"/>
      <c r="E212" s="25"/>
      <c r="F212" s="25"/>
      <c r="G212" s="25"/>
      <c r="H212" s="25"/>
      <c r="I212" s="27"/>
      <c r="J212" s="27"/>
      <c r="K212" s="25"/>
      <c r="L212" s="25"/>
      <c r="M212" s="25"/>
      <c r="N212" s="54"/>
      <c r="O212" s="58"/>
      <c r="P212" s="49"/>
      <c r="Q212" s="25"/>
      <c r="R212" s="30"/>
      <c r="S212" s="30"/>
      <c r="T212" s="30"/>
      <c r="U212" s="31"/>
      <c r="V212" s="31"/>
      <c r="W212" s="31"/>
      <c r="X212" s="25"/>
      <c r="Y212" s="25"/>
      <c r="Z212" s="25"/>
      <c r="AA212" s="25"/>
      <c r="AB212" s="25"/>
      <c r="AC212" s="25"/>
      <c r="AD212" s="25"/>
      <c r="AE212" s="25"/>
      <c r="AF212" s="25"/>
      <c r="AG212" s="25"/>
      <c r="AH212" s="25"/>
      <c r="AI212" s="25"/>
      <c r="AJ212" s="25"/>
      <c r="AK212" s="30"/>
    </row>
    <row r="213" spans="2:37" s="24" customFormat="1" x14ac:dyDescent="0.25">
      <c r="B213" s="25"/>
      <c r="C213" s="26"/>
      <c r="D213" s="26"/>
      <c r="E213" s="25"/>
      <c r="F213" s="25"/>
      <c r="G213" s="25"/>
      <c r="H213" s="25"/>
      <c r="I213" s="27"/>
      <c r="J213" s="27"/>
      <c r="K213" s="25"/>
      <c r="L213" s="25"/>
      <c r="M213" s="25"/>
      <c r="N213" s="54"/>
      <c r="O213" s="58"/>
      <c r="P213" s="49"/>
      <c r="Q213" s="25"/>
      <c r="R213" s="30"/>
      <c r="S213" s="30"/>
      <c r="T213" s="30"/>
      <c r="U213" s="31"/>
      <c r="V213" s="31"/>
      <c r="W213" s="31"/>
      <c r="X213" s="25"/>
      <c r="Y213" s="25"/>
      <c r="Z213" s="25"/>
      <c r="AA213" s="25"/>
      <c r="AB213" s="25"/>
      <c r="AC213" s="25"/>
      <c r="AD213" s="25"/>
      <c r="AE213" s="25"/>
      <c r="AF213" s="25"/>
      <c r="AG213" s="25"/>
      <c r="AH213" s="25"/>
      <c r="AI213" s="25"/>
      <c r="AJ213" s="25"/>
      <c r="AK213" s="30"/>
    </row>
    <row r="214" spans="2:37" s="24" customFormat="1" x14ac:dyDescent="0.25">
      <c r="B214" s="25"/>
      <c r="C214" s="26"/>
      <c r="D214" s="26"/>
      <c r="E214" s="25"/>
      <c r="F214" s="25"/>
      <c r="G214" s="25"/>
      <c r="H214" s="25"/>
      <c r="I214" s="27"/>
      <c r="J214" s="27"/>
      <c r="K214" s="25"/>
      <c r="L214" s="25"/>
      <c r="M214" s="25"/>
      <c r="N214" s="54"/>
      <c r="O214" s="58"/>
      <c r="P214" s="49"/>
      <c r="Q214" s="25"/>
      <c r="R214" s="30"/>
      <c r="S214" s="30"/>
      <c r="T214" s="30"/>
      <c r="U214" s="31"/>
      <c r="V214" s="31"/>
      <c r="W214" s="31"/>
      <c r="X214" s="25"/>
      <c r="Y214" s="25"/>
      <c r="Z214" s="25"/>
      <c r="AA214" s="25"/>
      <c r="AB214" s="25"/>
      <c r="AC214" s="25"/>
      <c r="AD214" s="25"/>
      <c r="AE214" s="25"/>
      <c r="AF214" s="25"/>
      <c r="AG214" s="25"/>
      <c r="AH214" s="25"/>
      <c r="AI214" s="25"/>
      <c r="AJ214" s="25"/>
      <c r="AK214" s="30"/>
    </row>
    <row r="215" spans="2:37" s="24" customFormat="1" x14ac:dyDescent="0.25">
      <c r="B215" s="25"/>
      <c r="C215" s="26"/>
      <c r="D215" s="26"/>
      <c r="E215" s="25"/>
      <c r="F215" s="25"/>
      <c r="G215" s="25"/>
      <c r="H215" s="25"/>
      <c r="I215" s="27"/>
      <c r="J215" s="27"/>
      <c r="K215" s="25"/>
      <c r="L215" s="25"/>
      <c r="M215" s="25"/>
      <c r="N215" s="54"/>
      <c r="O215" s="58"/>
      <c r="P215" s="49"/>
      <c r="Q215" s="25"/>
      <c r="R215" s="30"/>
      <c r="S215" s="30"/>
      <c r="T215" s="30"/>
      <c r="U215" s="31"/>
      <c r="V215" s="31"/>
      <c r="W215" s="31"/>
      <c r="X215" s="25"/>
      <c r="Y215" s="25"/>
      <c r="Z215" s="25"/>
      <c r="AA215" s="25"/>
      <c r="AB215" s="25"/>
      <c r="AC215" s="25"/>
      <c r="AD215" s="25"/>
      <c r="AE215" s="25"/>
      <c r="AF215" s="25"/>
      <c r="AG215" s="25"/>
      <c r="AH215" s="25"/>
      <c r="AI215" s="25"/>
      <c r="AJ215" s="25"/>
      <c r="AK215" s="30"/>
    </row>
    <row r="216" spans="2:37" s="24" customFormat="1" x14ac:dyDescent="0.25">
      <c r="B216" s="25"/>
      <c r="C216" s="26"/>
      <c r="D216" s="26"/>
      <c r="E216" s="25"/>
      <c r="F216" s="25"/>
      <c r="G216" s="25"/>
      <c r="H216" s="25"/>
      <c r="I216" s="27"/>
      <c r="J216" s="27"/>
      <c r="K216" s="25"/>
      <c r="L216" s="25"/>
      <c r="M216" s="25"/>
      <c r="N216" s="54"/>
      <c r="O216" s="58"/>
      <c r="P216" s="49"/>
      <c r="Q216" s="25"/>
      <c r="R216" s="30"/>
      <c r="S216" s="30"/>
      <c r="T216" s="30"/>
      <c r="U216" s="31"/>
      <c r="V216" s="31"/>
      <c r="W216" s="31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  <c r="AI216" s="25"/>
      <c r="AJ216" s="25"/>
      <c r="AK216" s="30"/>
    </row>
    <row r="217" spans="2:37" s="24" customFormat="1" x14ac:dyDescent="0.25">
      <c r="B217" s="25"/>
      <c r="C217" s="26"/>
      <c r="D217" s="26"/>
      <c r="E217" s="25"/>
      <c r="F217" s="25"/>
      <c r="G217" s="25"/>
      <c r="H217" s="25"/>
      <c r="I217" s="27"/>
      <c r="J217" s="27"/>
      <c r="K217" s="25"/>
      <c r="L217" s="25"/>
      <c r="M217" s="25"/>
      <c r="N217" s="54"/>
      <c r="O217" s="58"/>
      <c r="P217" s="49"/>
      <c r="Q217" s="25"/>
      <c r="R217" s="30"/>
      <c r="S217" s="30"/>
      <c r="T217" s="30"/>
      <c r="U217" s="31"/>
      <c r="V217" s="31"/>
      <c r="W217" s="31"/>
      <c r="X217" s="25"/>
      <c r="Y217" s="25"/>
      <c r="Z217" s="25"/>
      <c r="AA217" s="25"/>
      <c r="AB217" s="25"/>
      <c r="AC217" s="25"/>
      <c r="AD217" s="25"/>
      <c r="AE217" s="25"/>
      <c r="AF217" s="25"/>
      <c r="AG217" s="25"/>
      <c r="AH217" s="25"/>
      <c r="AI217" s="25"/>
      <c r="AJ217" s="25"/>
      <c r="AK217" s="30"/>
    </row>
    <row r="218" spans="2:37" s="24" customFormat="1" x14ac:dyDescent="0.25">
      <c r="B218" s="25"/>
      <c r="C218" s="26"/>
      <c r="D218" s="26"/>
      <c r="E218" s="25"/>
      <c r="F218" s="25"/>
      <c r="G218" s="25"/>
      <c r="H218" s="25"/>
      <c r="I218" s="27"/>
      <c r="J218" s="27"/>
      <c r="K218" s="25"/>
      <c r="L218" s="25"/>
      <c r="M218" s="25"/>
      <c r="N218" s="54"/>
      <c r="O218" s="58"/>
      <c r="P218" s="49"/>
      <c r="Q218" s="25"/>
      <c r="R218" s="30"/>
      <c r="S218" s="30"/>
      <c r="T218" s="30"/>
      <c r="U218" s="31"/>
      <c r="V218" s="31"/>
      <c r="W218" s="31"/>
      <c r="X218" s="25"/>
      <c r="Y218" s="25"/>
      <c r="Z218" s="25"/>
      <c r="AA218" s="25"/>
      <c r="AB218" s="25"/>
      <c r="AC218" s="25"/>
      <c r="AD218" s="25"/>
      <c r="AE218" s="25"/>
      <c r="AF218" s="25"/>
      <c r="AG218" s="25"/>
      <c r="AH218" s="25"/>
      <c r="AI218" s="25"/>
      <c r="AJ218" s="25"/>
      <c r="AK218" s="30"/>
    </row>
    <row r="219" spans="2:37" s="24" customFormat="1" x14ac:dyDescent="0.25">
      <c r="B219" s="25"/>
      <c r="C219" s="26"/>
      <c r="D219" s="26"/>
      <c r="E219" s="25"/>
      <c r="F219" s="25"/>
      <c r="G219" s="25"/>
      <c r="H219" s="25"/>
      <c r="I219" s="27"/>
      <c r="J219" s="27"/>
      <c r="K219" s="25"/>
      <c r="L219" s="25"/>
      <c r="M219" s="25"/>
      <c r="N219" s="54"/>
      <c r="O219" s="58"/>
      <c r="P219" s="49"/>
      <c r="Q219" s="25"/>
      <c r="R219" s="30"/>
      <c r="S219" s="30"/>
      <c r="T219" s="30"/>
      <c r="U219" s="31"/>
      <c r="V219" s="31"/>
      <c r="W219" s="31"/>
      <c r="X219" s="25"/>
      <c r="Y219" s="25"/>
      <c r="Z219" s="25"/>
      <c r="AA219" s="25"/>
      <c r="AB219" s="25"/>
      <c r="AC219" s="25"/>
      <c r="AD219" s="25"/>
      <c r="AE219" s="25"/>
      <c r="AF219" s="25"/>
      <c r="AG219" s="25"/>
      <c r="AH219" s="25"/>
      <c r="AI219" s="25"/>
      <c r="AJ219" s="25"/>
      <c r="AK219" s="30"/>
    </row>
    <row r="220" spans="2:37" s="24" customFormat="1" x14ac:dyDescent="0.25">
      <c r="B220" s="25"/>
      <c r="C220" s="26"/>
      <c r="D220" s="26"/>
      <c r="E220" s="25"/>
      <c r="F220" s="25"/>
      <c r="G220" s="25"/>
      <c r="H220" s="25"/>
      <c r="I220" s="27"/>
      <c r="J220" s="27"/>
      <c r="K220" s="25"/>
      <c r="L220" s="25"/>
      <c r="M220" s="25"/>
      <c r="N220" s="54"/>
      <c r="O220" s="58"/>
      <c r="P220" s="49"/>
      <c r="Q220" s="25"/>
      <c r="R220" s="30"/>
      <c r="S220" s="30"/>
      <c r="T220" s="30"/>
      <c r="U220" s="31"/>
      <c r="V220" s="31"/>
      <c r="W220" s="31"/>
      <c r="X220" s="25"/>
      <c r="Y220" s="25"/>
      <c r="Z220" s="25"/>
      <c r="AA220" s="25"/>
      <c r="AB220" s="25"/>
      <c r="AC220" s="25"/>
      <c r="AD220" s="25"/>
      <c r="AE220" s="25"/>
      <c r="AF220" s="25"/>
      <c r="AG220" s="25"/>
      <c r="AH220" s="25"/>
      <c r="AI220" s="25"/>
      <c r="AJ220" s="25"/>
      <c r="AK220" s="30"/>
    </row>
    <row r="221" spans="2:37" s="24" customFormat="1" x14ac:dyDescent="0.25">
      <c r="B221" s="25"/>
      <c r="C221" s="26"/>
      <c r="D221" s="26"/>
      <c r="E221" s="25"/>
      <c r="F221" s="25"/>
      <c r="G221" s="25"/>
      <c r="H221" s="25"/>
      <c r="I221" s="27"/>
      <c r="J221" s="27"/>
      <c r="K221" s="25"/>
      <c r="L221" s="25"/>
      <c r="M221" s="25"/>
      <c r="N221" s="54"/>
      <c r="O221" s="58"/>
      <c r="P221" s="49"/>
      <c r="Q221" s="25"/>
      <c r="R221" s="30"/>
      <c r="S221" s="30"/>
      <c r="T221" s="30"/>
      <c r="U221" s="31"/>
      <c r="V221" s="31"/>
      <c r="W221" s="31"/>
      <c r="X221" s="25"/>
      <c r="Y221" s="25"/>
      <c r="Z221" s="25"/>
      <c r="AA221" s="25"/>
      <c r="AB221" s="25"/>
      <c r="AC221" s="25"/>
      <c r="AD221" s="25"/>
      <c r="AE221" s="25"/>
      <c r="AF221" s="25"/>
      <c r="AG221" s="25"/>
      <c r="AH221" s="25"/>
      <c r="AI221" s="25"/>
      <c r="AJ221" s="25"/>
      <c r="AK221" s="30"/>
    </row>
    <row r="222" spans="2:37" s="24" customFormat="1" x14ac:dyDescent="0.25">
      <c r="B222" s="25"/>
      <c r="C222" s="26"/>
      <c r="D222" s="26"/>
      <c r="E222" s="25"/>
      <c r="F222" s="25"/>
      <c r="G222" s="25"/>
      <c r="H222" s="25"/>
      <c r="I222" s="27"/>
      <c r="J222" s="27"/>
      <c r="K222" s="25"/>
      <c r="L222" s="25"/>
      <c r="M222" s="25"/>
      <c r="N222" s="54"/>
      <c r="O222" s="58"/>
      <c r="P222" s="49"/>
      <c r="Q222" s="25"/>
      <c r="R222" s="30"/>
      <c r="S222" s="30"/>
      <c r="T222" s="30"/>
      <c r="U222" s="31"/>
      <c r="V222" s="31"/>
      <c r="W222" s="31"/>
      <c r="X222" s="25"/>
      <c r="Y222" s="25"/>
      <c r="Z222" s="25"/>
      <c r="AA222" s="25"/>
      <c r="AB222" s="25"/>
      <c r="AC222" s="25"/>
      <c r="AD222" s="25"/>
      <c r="AE222" s="25"/>
      <c r="AF222" s="25"/>
      <c r="AG222" s="25"/>
      <c r="AH222" s="25"/>
      <c r="AI222" s="25"/>
      <c r="AJ222" s="25"/>
      <c r="AK222" s="30"/>
    </row>
    <row r="223" spans="2:37" s="24" customFormat="1" x14ac:dyDescent="0.25">
      <c r="B223" s="25"/>
      <c r="C223" s="26"/>
      <c r="D223" s="26"/>
      <c r="E223" s="25"/>
      <c r="F223" s="25"/>
      <c r="G223" s="25"/>
      <c r="H223" s="25"/>
      <c r="I223" s="27"/>
      <c r="J223" s="27"/>
      <c r="K223" s="25"/>
      <c r="L223" s="25"/>
      <c r="M223" s="25"/>
      <c r="N223" s="54"/>
      <c r="O223" s="58"/>
      <c r="P223" s="49"/>
      <c r="Q223" s="25"/>
      <c r="R223" s="30"/>
      <c r="S223" s="30"/>
      <c r="T223" s="30"/>
      <c r="U223" s="31"/>
      <c r="V223" s="31"/>
      <c r="W223" s="31"/>
      <c r="X223" s="25"/>
      <c r="Y223" s="25"/>
      <c r="Z223" s="25"/>
      <c r="AA223" s="25"/>
      <c r="AB223" s="25"/>
      <c r="AC223" s="25"/>
      <c r="AD223" s="25"/>
      <c r="AE223" s="25"/>
      <c r="AF223" s="25"/>
      <c r="AG223" s="25"/>
      <c r="AH223" s="25"/>
      <c r="AI223" s="25"/>
      <c r="AJ223" s="25"/>
      <c r="AK223" s="30"/>
    </row>
    <row r="224" spans="2:37" s="24" customFormat="1" x14ac:dyDescent="0.25">
      <c r="B224" s="25"/>
      <c r="C224" s="26"/>
      <c r="D224" s="26"/>
      <c r="E224" s="25"/>
      <c r="F224" s="25"/>
      <c r="G224" s="25"/>
      <c r="H224" s="25"/>
      <c r="I224" s="27"/>
      <c r="J224" s="27"/>
      <c r="K224" s="25"/>
      <c r="L224" s="25"/>
      <c r="M224" s="25"/>
      <c r="N224" s="57"/>
      <c r="O224" s="58"/>
      <c r="P224" s="49"/>
      <c r="Q224" s="25"/>
      <c r="R224" s="30"/>
      <c r="S224" s="30"/>
      <c r="T224" s="30"/>
      <c r="U224" s="31"/>
      <c r="V224" s="31"/>
      <c r="W224" s="31"/>
      <c r="X224" s="25"/>
      <c r="Y224" s="25"/>
      <c r="Z224" s="25"/>
      <c r="AA224" s="25"/>
      <c r="AB224" s="25"/>
      <c r="AC224" s="25"/>
      <c r="AD224" s="25"/>
      <c r="AE224" s="25"/>
      <c r="AF224" s="25"/>
      <c r="AG224" s="25"/>
      <c r="AH224" s="25"/>
      <c r="AI224" s="25"/>
      <c r="AJ224" s="25"/>
      <c r="AK224" s="30"/>
    </row>
    <row r="225" spans="2:37" s="24" customFormat="1" x14ac:dyDescent="0.25">
      <c r="B225" s="25"/>
      <c r="C225" s="26"/>
      <c r="D225" s="26"/>
      <c r="E225" s="25"/>
      <c r="F225" s="25"/>
      <c r="G225" s="25"/>
      <c r="H225" s="25"/>
      <c r="I225" s="27"/>
      <c r="J225" s="27"/>
      <c r="K225" s="25"/>
      <c r="L225" s="25"/>
      <c r="M225" s="25"/>
      <c r="N225" s="54"/>
      <c r="O225" s="58"/>
      <c r="P225" s="49"/>
      <c r="Q225" s="25"/>
      <c r="R225" s="30"/>
      <c r="S225" s="30"/>
      <c r="T225" s="30"/>
      <c r="U225" s="31"/>
      <c r="V225" s="31"/>
      <c r="W225" s="31"/>
      <c r="X225" s="25"/>
      <c r="Y225" s="25"/>
      <c r="Z225" s="25"/>
      <c r="AA225" s="25"/>
      <c r="AB225" s="25"/>
      <c r="AC225" s="25"/>
      <c r="AD225" s="25"/>
      <c r="AE225" s="25"/>
      <c r="AF225" s="25"/>
      <c r="AG225" s="25"/>
      <c r="AH225" s="25"/>
      <c r="AI225" s="25"/>
      <c r="AJ225" s="25"/>
      <c r="AK225" s="30"/>
    </row>
    <row r="226" spans="2:37" s="24" customFormat="1" x14ac:dyDescent="0.25">
      <c r="B226" s="25"/>
      <c r="C226" s="26"/>
      <c r="D226" s="26"/>
      <c r="E226" s="25"/>
      <c r="F226" s="25"/>
      <c r="G226" s="25"/>
      <c r="H226" s="25"/>
      <c r="I226" s="27"/>
      <c r="J226" s="27"/>
      <c r="K226" s="25"/>
      <c r="L226" s="25"/>
      <c r="M226" s="25"/>
      <c r="N226" s="54"/>
      <c r="O226" s="58"/>
      <c r="P226" s="49"/>
      <c r="Q226" s="25"/>
      <c r="R226" s="30"/>
      <c r="S226" s="30"/>
      <c r="T226" s="30"/>
      <c r="U226" s="31"/>
      <c r="V226" s="31"/>
      <c r="W226" s="31"/>
      <c r="X226" s="25"/>
      <c r="Y226" s="25"/>
      <c r="Z226" s="25"/>
      <c r="AA226" s="25"/>
      <c r="AB226" s="25"/>
      <c r="AC226" s="25"/>
      <c r="AD226" s="25"/>
      <c r="AE226" s="25"/>
      <c r="AF226" s="25"/>
      <c r="AG226" s="25"/>
      <c r="AH226" s="25"/>
      <c r="AI226" s="25"/>
      <c r="AJ226" s="25"/>
      <c r="AK226" s="30"/>
    </row>
    <row r="227" spans="2:37" s="24" customFormat="1" x14ac:dyDescent="0.25">
      <c r="B227" s="25"/>
      <c r="C227" s="26"/>
      <c r="D227" s="26"/>
      <c r="E227" s="25"/>
      <c r="F227" s="25"/>
      <c r="G227" s="25"/>
      <c r="H227" s="25"/>
      <c r="I227" s="27"/>
      <c r="J227" s="27"/>
      <c r="K227" s="25"/>
      <c r="L227" s="25"/>
      <c r="M227" s="25"/>
      <c r="N227" s="54"/>
      <c r="O227" s="58"/>
      <c r="P227" s="49"/>
      <c r="Q227" s="25"/>
      <c r="R227" s="30"/>
      <c r="S227" s="30"/>
      <c r="T227" s="30"/>
      <c r="U227" s="31"/>
      <c r="V227" s="31"/>
      <c r="W227" s="31"/>
      <c r="X227" s="25"/>
      <c r="Y227" s="25"/>
      <c r="Z227" s="25"/>
      <c r="AA227" s="25"/>
      <c r="AB227" s="25"/>
      <c r="AC227" s="25"/>
      <c r="AD227" s="25"/>
      <c r="AE227" s="25"/>
      <c r="AF227" s="25"/>
      <c r="AG227" s="25"/>
      <c r="AH227" s="25"/>
      <c r="AI227" s="25"/>
      <c r="AJ227" s="25"/>
      <c r="AK227" s="30"/>
    </row>
    <row r="228" spans="2:37" s="24" customFormat="1" x14ac:dyDescent="0.25">
      <c r="B228" s="25"/>
      <c r="C228" s="26"/>
      <c r="D228" s="26"/>
      <c r="E228" s="25"/>
      <c r="F228" s="25"/>
      <c r="G228" s="25"/>
      <c r="H228" s="25"/>
      <c r="I228" s="27"/>
      <c r="J228" s="27"/>
      <c r="K228" s="25"/>
      <c r="L228" s="25"/>
      <c r="M228" s="25"/>
      <c r="N228" s="54"/>
      <c r="O228" s="58"/>
      <c r="P228" s="49"/>
      <c r="Q228" s="25"/>
      <c r="R228" s="30"/>
      <c r="S228" s="30"/>
      <c r="T228" s="30"/>
      <c r="U228" s="31"/>
      <c r="V228" s="31"/>
      <c r="W228" s="31"/>
      <c r="X228" s="25"/>
      <c r="Y228" s="25"/>
      <c r="Z228" s="25"/>
      <c r="AA228" s="25"/>
      <c r="AB228" s="25"/>
      <c r="AC228" s="25"/>
      <c r="AD228" s="25"/>
      <c r="AE228" s="25"/>
      <c r="AF228" s="25"/>
      <c r="AG228" s="25"/>
      <c r="AH228" s="25"/>
      <c r="AI228" s="25"/>
      <c r="AJ228" s="25"/>
      <c r="AK228" s="30"/>
    </row>
    <row r="229" spans="2:37" s="24" customFormat="1" x14ac:dyDescent="0.25">
      <c r="B229" s="25"/>
      <c r="C229" s="26"/>
      <c r="D229" s="26"/>
      <c r="E229" s="25"/>
      <c r="F229" s="25"/>
      <c r="G229" s="25"/>
      <c r="H229" s="25"/>
      <c r="I229" s="27"/>
      <c r="J229" s="27"/>
      <c r="K229" s="25"/>
      <c r="L229" s="25"/>
      <c r="M229" s="25"/>
      <c r="N229" s="54"/>
      <c r="O229" s="58"/>
      <c r="P229" s="49"/>
      <c r="Q229" s="25"/>
      <c r="R229" s="30"/>
      <c r="S229" s="30"/>
      <c r="T229" s="30"/>
      <c r="U229" s="31"/>
      <c r="V229" s="31"/>
      <c r="W229" s="31"/>
      <c r="X229" s="25"/>
      <c r="Y229" s="25"/>
      <c r="Z229" s="25"/>
      <c r="AA229" s="25"/>
      <c r="AB229" s="25"/>
      <c r="AC229" s="25"/>
      <c r="AD229" s="25"/>
      <c r="AE229" s="25"/>
      <c r="AF229" s="25"/>
      <c r="AG229" s="25"/>
      <c r="AH229" s="25"/>
      <c r="AI229" s="25"/>
      <c r="AJ229" s="25"/>
      <c r="AK229" s="30"/>
    </row>
    <row r="230" spans="2:37" s="24" customFormat="1" x14ac:dyDescent="0.25">
      <c r="B230" s="25"/>
      <c r="C230" s="26"/>
      <c r="D230" s="26"/>
      <c r="E230" s="25"/>
      <c r="F230" s="25"/>
      <c r="G230" s="25"/>
      <c r="H230" s="25"/>
      <c r="I230" s="27"/>
      <c r="J230" s="27"/>
      <c r="K230" s="25"/>
      <c r="L230" s="25"/>
      <c r="M230" s="25"/>
      <c r="N230" s="54"/>
      <c r="O230" s="58"/>
      <c r="P230" s="49"/>
      <c r="Q230" s="25"/>
      <c r="R230" s="30"/>
      <c r="S230" s="30"/>
      <c r="T230" s="30"/>
      <c r="U230" s="31"/>
      <c r="V230" s="31"/>
      <c r="W230" s="31"/>
      <c r="X230" s="25"/>
      <c r="Y230" s="25"/>
      <c r="Z230" s="25"/>
      <c r="AA230" s="25"/>
      <c r="AB230" s="25"/>
      <c r="AC230" s="25"/>
      <c r="AD230" s="25"/>
      <c r="AE230" s="25"/>
      <c r="AF230" s="25"/>
      <c r="AG230" s="25"/>
      <c r="AH230" s="25"/>
      <c r="AI230" s="25"/>
      <c r="AJ230" s="25"/>
      <c r="AK230" s="30"/>
    </row>
    <row r="231" spans="2:37" s="24" customFormat="1" x14ac:dyDescent="0.25">
      <c r="B231" s="25"/>
      <c r="C231" s="26"/>
      <c r="D231" s="26"/>
      <c r="E231" s="25"/>
      <c r="F231" s="25"/>
      <c r="G231" s="25"/>
      <c r="H231" s="25"/>
      <c r="I231" s="27"/>
      <c r="J231" s="27"/>
      <c r="K231" s="25"/>
      <c r="L231" s="25"/>
      <c r="M231" s="25"/>
      <c r="N231" s="54"/>
      <c r="O231" s="58"/>
      <c r="P231" s="49"/>
      <c r="Q231" s="25"/>
      <c r="R231" s="30"/>
      <c r="S231" s="30"/>
      <c r="T231" s="30"/>
      <c r="U231" s="31"/>
      <c r="V231" s="31"/>
      <c r="W231" s="31"/>
      <c r="X231" s="25"/>
      <c r="Y231" s="25"/>
      <c r="Z231" s="25"/>
      <c r="AA231" s="25"/>
      <c r="AB231" s="25"/>
      <c r="AC231" s="25"/>
      <c r="AD231" s="25"/>
      <c r="AE231" s="25"/>
      <c r="AF231" s="25"/>
      <c r="AG231" s="25"/>
      <c r="AH231" s="25"/>
      <c r="AI231" s="25"/>
      <c r="AJ231" s="25"/>
      <c r="AK231" s="30"/>
    </row>
    <row r="232" spans="2:37" s="24" customFormat="1" x14ac:dyDescent="0.25">
      <c r="B232" s="25"/>
      <c r="C232" s="26"/>
      <c r="D232" s="26"/>
      <c r="E232" s="25"/>
      <c r="F232" s="25"/>
      <c r="G232" s="25"/>
      <c r="H232" s="25"/>
      <c r="I232" s="27"/>
      <c r="J232" s="27"/>
      <c r="K232" s="25"/>
      <c r="L232" s="25"/>
      <c r="M232" s="25"/>
      <c r="N232" s="54"/>
      <c r="O232" s="58"/>
      <c r="P232" s="49"/>
      <c r="Q232" s="25"/>
      <c r="R232" s="30"/>
      <c r="S232" s="30"/>
      <c r="T232" s="30"/>
      <c r="U232" s="31"/>
      <c r="V232" s="31"/>
      <c r="W232" s="31"/>
      <c r="X232" s="25"/>
      <c r="Y232" s="25"/>
      <c r="Z232" s="25"/>
      <c r="AA232" s="25"/>
      <c r="AB232" s="25"/>
      <c r="AC232" s="25"/>
      <c r="AD232" s="25"/>
      <c r="AE232" s="25"/>
      <c r="AF232" s="25"/>
      <c r="AG232" s="25"/>
      <c r="AH232" s="25"/>
      <c r="AI232" s="25"/>
      <c r="AJ232" s="25"/>
      <c r="AK232" s="30"/>
    </row>
    <row r="233" spans="2:37" s="24" customFormat="1" x14ac:dyDescent="0.25">
      <c r="B233" s="25"/>
      <c r="C233" s="26"/>
      <c r="D233" s="26"/>
      <c r="E233" s="25"/>
      <c r="F233" s="25"/>
      <c r="G233" s="25"/>
      <c r="H233" s="25"/>
      <c r="I233" s="27"/>
      <c r="J233" s="27"/>
      <c r="K233" s="25"/>
      <c r="L233" s="25"/>
      <c r="M233" s="25"/>
      <c r="N233" s="54"/>
      <c r="O233" s="58"/>
      <c r="P233" s="49"/>
      <c r="Q233" s="25"/>
      <c r="R233" s="30"/>
      <c r="S233" s="30"/>
      <c r="T233" s="30"/>
      <c r="U233" s="31"/>
      <c r="V233" s="31"/>
      <c r="W233" s="31"/>
      <c r="X233" s="25"/>
      <c r="Y233" s="25"/>
      <c r="Z233" s="25"/>
      <c r="AA233" s="25"/>
      <c r="AB233" s="25"/>
      <c r="AC233" s="25"/>
      <c r="AD233" s="25"/>
      <c r="AE233" s="25"/>
      <c r="AF233" s="25"/>
      <c r="AG233" s="25"/>
      <c r="AH233" s="25"/>
      <c r="AI233" s="25"/>
      <c r="AJ233" s="25"/>
      <c r="AK233" s="30"/>
    </row>
    <row r="234" spans="2:37" s="24" customFormat="1" x14ac:dyDescent="0.25">
      <c r="B234" s="25"/>
      <c r="C234" s="26"/>
      <c r="D234" s="26"/>
      <c r="E234" s="25"/>
      <c r="F234" s="25"/>
      <c r="G234" s="25"/>
      <c r="H234" s="25"/>
      <c r="I234" s="27"/>
      <c r="J234" s="27"/>
      <c r="K234" s="25"/>
      <c r="L234" s="25"/>
      <c r="M234" s="25"/>
      <c r="N234" s="54"/>
      <c r="O234" s="58"/>
      <c r="P234" s="49"/>
      <c r="Q234" s="25"/>
      <c r="R234" s="30"/>
      <c r="S234" s="30"/>
      <c r="T234" s="30"/>
      <c r="U234" s="31"/>
      <c r="V234" s="31"/>
      <c r="W234" s="31"/>
      <c r="X234" s="25"/>
      <c r="Y234" s="25"/>
      <c r="Z234" s="25"/>
      <c r="AA234" s="25"/>
      <c r="AB234" s="25"/>
      <c r="AC234" s="25"/>
      <c r="AD234" s="25"/>
      <c r="AE234" s="25"/>
      <c r="AF234" s="25"/>
      <c r="AG234" s="25"/>
      <c r="AH234" s="25"/>
      <c r="AI234" s="25"/>
      <c r="AJ234" s="25"/>
      <c r="AK234" s="30"/>
    </row>
    <row r="235" spans="2:37" s="24" customFormat="1" x14ac:dyDescent="0.25">
      <c r="B235" s="25"/>
      <c r="C235" s="26"/>
      <c r="D235" s="26"/>
      <c r="E235" s="25"/>
      <c r="F235" s="25"/>
      <c r="G235" s="25"/>
      <c r="H235" s="25"/>
      <c r="I235" s="27"/>
      <c r="J235" s="27"/>
      <c r="K235" s="25"/>
      <c r="L235" s="25"/>
      <c r="M235" s="25"/>
      <c r="N235" s="54"/>
      <c r="O235" s="58"/>
      <c r="P235" s="49"/>
      <c r="Q235" s="25"/>
      <c r="R235" s="30"/>
      <c r="S235" s="30"/>
      <c r="T235" s="30"/>
      <c r="U235" s="31"/>
      <c r="V235" s="31"/>
      <c r="W235" s="31"/>
      <c r="X235" s="25"/>
      <c r="Y235" s="25"/>
      <c r="Z235" s="25"/>
      <c r="AA235" s="25"/>
      <c r="AB235" s="25"/>
      <c r="AC235" s="25"/>
      <c r="AD235" s="25"/>
      <c r="AE235" s="25"/>
      <c r="AF235" s="25"/>
      <c r="AG235" s="25"/>
      <c r="AH235" s="25"/>
      <c r="AI235" s="25"/>
      <c r="AJ235" s="25"/>
      <c r="AK235" s="30"/>
    </row>
    <row r="236" spans="2:37" s="24" customFormat="1" x14ac:dyDescent="0.25">
      <c r="B236" s="25"/>
      <c r="C236" s="26"/>
      <c r="D236" s="26"/>
      <c r="E236" s="25"/>
      <c r="F236" s="25"/>
      <c r="G236" s="25"/>
      <c r="H236" s="25"/>
      <c r="I236" s="27"/>
      <c r="J236" s="27"/>
      <c r="K236" s="25"/>
      <c r="L236" s="25"/>
      <c r="M236" s="25"/>
      <c r="N236" s="54"/>
      <c r="O236" s="58"/>
      <c r="P236" s="49"/>
      <c r="Q236" s="25"/>
      <c r="R236" s="30"/>
      <c r="S236" s="30"/>
      <c r="T236" s="30"/>
      <c r="U236" s="31"/>
      <c r="V236" s="31"/>
      <c r="W236" s="31"/>
      <c r="X236" s="25"/>
      <c r="Y236" s="25"/>
      <c r="Z236" s="25"/>
      <c r="AA236" s="25"/>
      <c r="AB236" s="25"/>
      <c r="AC236" s="25"/>
      <c r="AD236" s="25"/>
      <c r="AE236" s="25"/>
      <c r="AF236" s="25"/>
      <c r="AG236" s="25"/>
      <c r="AH236" s="25"/>
      <c r="AI236" s="25"/>
      <c r="AJ236" s="25"/>
      <c r="AK236" s="30"/>
    </row>
    <row r="237" spans="2:37" s="24" customFormat="1" x14ac:dyDescent="0.25">
      <c r="B237" s="25"/>
      <c r="C237" s="26"/>
      <c r="D237" s="26"/>
      <c r="E237" s="25"/>
      <c r="F237" s="25"/>
      <c r="G237" s="25"/>
      <c r="H237" s="25"/>
      <c r="I237" s="27"/>
      <c r="J237" s="27"/>
      <c r="K237" s="25"/>
      <c r="L237" s="25"/>
      <c r="M237" s="25"/>
      <c r="N237" s="54"/>
      <c r="O237" s="58"/>
      <c r="P237" s="49"/>
      <c r="Q237" s="25"/>
      <c r="R237" s="30"/>
      <c r="S237" s="30"/>
      <c r="T237" s="30"/>
      <c r="U237" s="31"/>
      <c r="V237" s="31"/>
      <c r="W237" s="31"/>
      <c r="X237" s="25"/>
      <c r="Y237" s="25"/>
      <c r="Z237" s="25"/>
      <c r="AA237" s="25"/>
      <c r="AB237" s="25"/>
      <c r="AC237" s="25"/>
      <c r="AD237" s="25"/>
      <c r="AE237" s="25"/>
      <c r="AF237" s="25"/>
      <c r="AG237" s="25"/>
      <c r="AH237" s="25"/>
      <c r="AI237" s="25"/>
      <c r="AJ237" s="25"/>
      <c r="AK237" s="30"/>
    </row>
    <row r="238" spans="2:37" s="24" customFormat="1" x14ac:dyDescent="0.25">
      <c r="B238" s="25"/>
      <c r="C238" s="26"/>
      <c r="D238" s="26"/>
      <c r="E238" s="25"/>
      <c r="F238" s="25"/>
      <c r="G238" s="25"/>
      <c r="H238" s="25"/>
      <c r="I238" s="27"/>
      <c r="J238" s="27"/>
      <c r="K238" s="25"/>
      <c r="L238" s="25"/>
      <c r="M238" s="25"/>
      <c r="N238" s="54"/>
      <c r="O238" s="58"/>
      <c r="P238" s="49"/>
      <c r="Q238" s="25"/>
      <c r="R238" s="30"/>
      <c r="S238" s="30"/>
      <c r="T238" s="30"/>
      <c r="U238" s="31"/>
      <c r="V238" s="31"/>
      <c r="W238" s="31"/>
      <c r="X238" s="25"/>
      <c r="Y238" s="25"/>
      <c r="Z238" s="25"/>
      <c r="AA238" s="25"/>
      <c r="AB238" s="25"/>
      <c r="AC238" s="25"/>
      <c r="AD238" s="25"/>
      <c r="AE238" s="25"/>
      <c r="AF238" s="25"/>
      <c r="AG238" s="25"/>
      <c r="AH238" s="25"/>
      <c r="AI238" s="25"/>
      <c r="AJ238" s="25"/>
      <c r="AK238" s="30"/>
    </row>
    <row r="239" spans="2:37" s="24" customFormat="1" x14ac:dyDescent="0.25">
      <c r="B239" s="25"/>
      <c r="C239" s="26"/>
      <c r="D239" s="26"/>
      <c r="E239" s="25"/>
      <c r="F239" s="25"/>
      <c r="G239" s="25"/>
      <c r="H239" s="25"/>
      <c r="I239" s="27"/>
      <c r="J239" s="27"/>
      <c r="K239" s="25"/>
      <c r="L239" s="25"/>
      <c r="M239" s="25"/>
      <c r="N239" s="54"/>
      <c r="O239" s="58"/>
      <c r="P239" s="49"/>
      <c r="Q239" s="25"/>
      <c r="R239" s="30"/>
      <c r="S239" s="30"/>
      <c r="T239" s="30"/>
      <c r="U239" s="31"/>
      <c r="V239" s="31"/>
      <c r="W239" s="31"/>
      <c r="X239" s="25"/>
      <c r="Y239" s="25"/>
      <c r="Z239" s="25"/>
      <c r="AA239" s="25"/>
      <c r="AB239" s="25"/>
      <c r="AC239" s="25"/>
      <c r="AD239" s="25"/>
      <c r="AE239" s="25"/>
      <c r="AF239" s="25"/>
      <c r="AG239" s="25"/>
      <c r="AH239" s="25"/>
      <c r="AI239" s="25"/>
      <c r="AJ239" s="25"/>
      <c r="AK239" s="30"/>
    </row>
    <row r="240" spans="2:37" s="24" customFormat="1" x14ac:dyDescent="0.25">
      <c r="B240" s="25"/>
      <c r="C240" s="26"/>
      <c r="D240" s="26"/>
      <c r="E240" s="25"/>
      <c r="F240" s="25"/>
      <c r="G240" s="25"/>
      <c r="H240" s="25"/>
      <c r="I240" s="27"/>
      <c r="J240" s="27"/>
      <c r="K240" s="25"/>
      <c r="L240" s="25"/>
      <c r="M240" s="25"/>
      <c r="N240" s="54"/>
      <c r="O240" s="58"/>
      <c r="P240" s="49"/>
      <c r="Q240" s="25"/>
      <c r="R240" s="30"/>
      <c r="S240" s="30"/>
      <c r="T240" s="30"/>
      <c r="U240" s="31"/>
      <c r="V240" s="31"/>
      <c r="W240" s="31"/>
      <c r="X240" s="25"/>
      <c r="Y240" s="25"/>
      <c r="Z240" s="25"/>
      <c r="AA240" s="25"/>
      <c r="AB240" s="25"/>
      <c r="AC240" s="25"/>
      <c r="AD240" s="25"/>
      <c r="AE240" s="25"/>
      <c r="AF240" s="25"/>
      <c r="AG240" s="25"/>
      <c r="AH240" s="25"/>
      <c r="AI240" s="25"/>
      <c r="AJ240" s="25"/>
      <c r="AK240" s="30"/>
    </row>
    <row r="241" spans="2:37" s="24" customFormat="1" x14ac:dyDescent="0.25">
      <c r="B241" s="25"/>
      <c r="C241" s="26"/>
      <c r="D241" s="26"/>
      <c r="E241" s="25"/>
      <c r="F241" s="25"/>
      <c r="G241" s="25"/>
      <c r="H241" s="25"/>
      <c r="I241" s="27"/>
      <c r="J241" s="27"/>
      <c r="K241" s="25"/>
      <c r="L241" s="25"/>
      <c r="M241" s="25"/>
      <c r="N241" s="54"/>
      <c r="O241" s="58"/>
      <c r="P241" s="49"/>
      <c r="Q241" s="25"/>
      <c r="R241" s="30"/>
      <c r="S241" s="30"/>
      <c r="T241" s="30"/>
      <c r="U241" s="31"/>
      <c r="V241" s="31"/>
      <c r="W241" s="31"/>
      <c r="X241" s="25"/>
      <c r="Y241" s="25"/>
      <c r="Z241" s="25"/>
      <c r="AA241" s="25"/>
      <c r="AB241" s="25"/>
      <c r="AC241" s="25"/>
      <c r="AD241" s="25"/>
      <c r="AE241" s="25"/>
      <c r="AF241" s="25"/>
      <c r="AG241" s="25"/>
      <c r="AH241" s="25"/>
      <c r="AI241" s="25"/>
      <c r="AJ241" s="25"/>
      <c r="AK241" s="30"/>
    </row>
    <row r="242" spans="2:37" s="24" customFormat="1" x14ac:dyDescent="0.25">
      <c r="B242" s="25"/>
      <c r="C242" s="26"/>
      <c r="D242" s="26"/>
      <c r="E242" s="25"/>
      <c r="F242" s="25"/>
      <c r="G242" s="25"/>
      <c r="H242" s="25"/>
      <c r="I242" s="27"/>
      <c r="J242" s="27"/>
      <c r="K242" s="25"/>
      <c r="L242" s="25"/>
      <c r="M242" s="25"/>
      <c r="N242" s="54"/>
      <c r="O242" s="58"/>
      <c r="P242" s="49"/>
      <c r="Q242" s="25"/>
      <c r="R242" s="30"/>
      <c r="S242" s="30"/>
      <c r="T242" s="30"/>
      <c r="U242" s="31"/>
      <c r="V242" s="31"/>
      <c r="W242" s="31"/>
      <c r="X242" s="25"/>
      <c r="Y242" s="25"/>
      <c r="Z242" s="25"/>
      <c r="AA242" s="25"/>
      <c r="AB242" s="25"/>
      <c r="AC242" s="25"/>
      <c r="AD242" s="25"/>
      <c r="AE242" s="25"/>
      <c r="AF242" s="25"/>
      <c r="AG242" s="25"/>
      <c r="AH242" s="25"/>
      <c r="AI242" s="25"/>
      <c r="AJ242" s="25"/>
      <c r="AK242" s="30"/>
    </row>
    <row r="243" spans="2:37" s="24" customFormat="1" x14ac:dyDescent="0.25">
      <c r="B243" s="25"/>
      <c r="C243" s="26"/>
      <c r="D243" s="26"/>
      <c r="E243" s="25"/>
      <c r="F243" s="25"/>
      <c r="G243" s="25"/>
      <c r="H243" s="25"/>
      <c r="I243" s="27"/>
      <c r="J243" s="27"/>
      <c r="K243" s="25"/>
      <c r="L243" s="25"/>
      <c r="M243" s="25"/>
      <c r="N243" s="54"/>
      <c r="O243" s="58"/>
      <c r="P243" s="49"/>
      <c r="Q243" s="25"/>
      <c r="R243" s="30"/>
      <c r="S243" s="30"/>
      <c r="T243" s="30"/>
      <c r="U243" s="31"/>
      <c r="V243" s="31"/>
      <c r="W243" s="31"/>
      <c r="X243" s="25"/>
      <c r="Y243" s="25"/>
      <c r="Z243" s="25"/>
      <c r="AA243" s="25"/>
      <c r="AB243" s="25"/>
      <c r="AC243" s="25"/>
      <c r="AD243" s="25"/>
      <c r="AE243" s="25"/>
      <c r="AF243" s="25"/>
      <c r="AG243" s="25"/>
      <c r="AH243" s="25"/>
      <c r="AI243" s="25"/>
      <c r="AJ243" s="25"/>
      <c r="AK243" s="30"/>
    </row>
    <row r="244" spans="2:37" s="24" customFormat="1" x14ac:dyDescent="0.25">
      <c r="B244" s="25"/>
      <c r="C244" s="26"/>
      <c r="D244" s="26"/>
      <c r="E244" s="25"/>
      <c r="F244" s="25"/>
      <c r="G244" s="25"/>
      <c r="H244" s="25"/>
      <c r="I244" s="27"/>
      <c r="J244" s="27"/>
      <c r="K244" s="25"/>
      <c r="L244" s="25"/>
      <c r="M244" s="25"/>
      <c r="N244" s="54"/>
      <c r="O244" s="58"/>
      <c r="P244" s="49"/>
      <c r="Q244" s="25"/>
      <c r="R244" s="30"/>
      <c r="S244" s="30"/>
      <c r="T244" s="30"/>
      <c r="U244" s="31"/>
      <c r="V244" s="31"/>
      <c r="W244" s="31"/>
      <c r="X244" s="25"/>
      <c r="Y244" s="25"/>
      <c r="Z244" s="25"/>
      <c r="AA244" s="25"/>
      <c r="AB244" s="25"/>
      <c r="AC244" s="25"/>
      <c r="AD244" s="25"/>
      <c r="AE244" s="25"/>
      <c r="AF244" s="25"/>
      <c r="AG244" s="25"/>
      <c r="AH244" s="25"/>
      <c r="AI244" s="25"/>
      <c r="AJ244" s="25"/>
      <c r="AK244" s="30"/>
    </row>
    <row r="245" spans="2:37" s="24" customFormat="1" x14ac:dyDescent="0.25">
      <c r="B245" s="25"/>
      <c r="C245" s="26"/>
      <c r="D245" s="26"/>
      <c r="E245" s="25"/>
      <c r="F245" s="25"/>
      <c r="G245" s="25"/>
      <c r="H245" s="25"/>
      <c r="I245" s="27"/>
      <c r="J245" s="27"/>
      <c r="K245" s="25"/>
      <c r="L245" s="25"/>
      <c r="M245" s="25"/>
      <c r="N245" s="54"/>
      <c r="O245" s="58"/>
      <c r="P245" s="49"/>
      <c r="Q245" s="25"/>
      <c r="R245" s="30"/>
      <c r="S245" s="30"/>
      <c r="T245" s="30"/>
      <c r="U245" s="31"/>
      <c r="V245" s="31"/>
      <c r="W245" s="31"/>
      <c r="X245" s="25"/>
      <c r="Y245" s="25"/>
      <c r="Z245" s="25"/>
      <c r="AA245" s="25"/>
      <c r="AB245" s="25"/>
      <c r="AC245" s="25"/>
      <c r="AD245" s="25"/>
      <c r="AE245" s="25"/>
      <c r="AF245" s="25"/>
      <c r="AG245" s="25"/>
      <c r="AH245" s="25"/>
      <c r="AI245" s="25"/>
      <c r="AJ245" s="25"/>
      <c r="AK245" s="30"/>
    </row>
    <row r="246" spans="2:37" s="24" customFormat="1" x14ac:dyDescent="0.25">
      <c r="B246" s="25"/>
      <c r="C246" s="26"/>
      <c r="D246" s="26"/>
      <c r="E246" s="25"/>
      <c r="F246" s="25"/>
      <c r="G246" s="25"/>
      <c r="H246" s="25"/>
      <c r="I246" s="27"/>
      <c r="J246" s="27"/>
      <c r="K246" s="25"/>
      <c r="L246" s="25"/>
      <c r="M246" s="25"/>
      <c r="N246" s="54"/>
      <c r="O246" s="58"/>
      <c r="P246" s="49"/>
      <c r="Q246" s="25"/>
      <c r="R246" s="30"/>
      <c r="S246" s="30"/>
      <c r="T246" s="30"/>
      <c r="U246" s="31"/>
      <c r="V246" s="31"/>
      <c r="W246" s="31"/>
      <c r="X246" s="25"/>
      <c r="Y246" s="25"/>
      <c r="Z246" s="25"/>
      <c r="AA246" s="25"/>
      <c r="AB246" s="25"/>
      <c r="AC246" s="25"/>
      <c r="AD246" s="25"/>
      <c r="AE246" s="25"/>
      <c r="AF246" s="25"/>
      <c r="AG246" s="25"/>
      <c r="AH246" s="25"/>
      <c r="AI246" s="25"/>
      <c r="AJ246" s="25"/>
      <c r="AK246" s="30"/>
    </row>
    <row r="247" spans="2:37" s="24" customFormat="1" x14ac:dyDescent="0.25">
      <c r="B247" s="25"/>
      <c r="C247" s="26"/>
      <c r="D247" s="26"/>
      <c r="E247" s="25"/>
      <c r="F247" s="25"/>
      <c r="G247" s="25"/>
      <c r="H247" s="25"/>
      <c r="I247" s="27"/>
      <c r="J247" s="27"/>
      <c r="K247" s="25"/>
      <c r="L247" s="25"/>
      <c r="M247" s="25"/>
      <c r="N247" s="54"/>
      <c r="O247" s="58"/>
      <c r="P247" s="49"/>
      <c r="Q247" s="25"/>
      <c r="R247" s="30"/>
      <c r="S247" s="30"/>
      <c r="T247" s="30"/>
      <c r="U247" s="31"/>
      <c r="V247" s="31"/>
      <c r="W247" s="31"/>
      <c r="X247" s="25"/>
      <c r="Y247" s="25"/>
      <c r="Z247" s="25"/>
      <c r="AA247" s="25"/>
      <c r="AB247" s="25"/>
      <c r="AC247" s="25"/>
      <c r="AD247" s="25"/>
      <c r="AE247" s="25"/>
      <c r="AF247" s="25"/>
      <c r="AG247" s="25"/>
      <c r="AH247" s="25"/>
      <c r="AI247" s="25"/>
      <c r="AJ247" s="25"/>
      <c r="AK247" s="30"/>
    </row>
    <row r="248" spans="2:37" s="24" customFormat="1" x14ac:dyDescent="0.25">
      <c r="B248" s="25"/>
      <c r="C248" s="26"/>
      <c r="D248" s="26"/>
      <c r="E248" s="25"/>
      <c r="F248" s="25"/>
      <c r="G248" s="25"/>
      <c r="H248" s="25"/>
      <c r="I248" s="27"/>
      <c r="J248" s="27"/>
      <c r="K248" s="25"/>
      <c r="L248" s="25"/>
      <c r="M248" s="25"/>
      <c r="N248" s="54"/>
      <c r="O248" s="58"/>
      <c r="P248" s="49"/>
      <c r="Q248" s="25"/>
      <c r="R248" s="30"/>
      <c r="S248" s="30"/>
      <c r="T248" s="30"/>
      <c r="U248" s="31"/>
      <c r="V248" s="31"/>
      <c r="W248" s="31"/>
      <c r="X248" s="25"/>
      <c r="Y248" s="25"/>
      <c r="Z248" s="25"/>
      <c r="AA248" s="25"/>
      <c r="AB248" s="25"/>
      <c r="AC248" s="25"/>
      <c r="AD248" s="25"/>
      <c r="AE248" s="25"/>
      <c r="AF248" s="25"/>
      <c r="AG248" s="25"/>
      <c r="AH248" s="25"/>
      <c r="AI248" s="25"/>
      <c r="AJ248" s="25"/>
      <c r="AK248" s="30"/>
    </row>
    <row r="249" spans="2:37" s="24" customFormat="1" x14ac:dyDescent="0.25">
      <c r="B249" s="25"/>
      <c r="C249" s="26"/>
      <c r="D249" s="26"/>
      <c r="E249" s="25"/>
      <c r="F249" s="25"/>
      <c r="G249" s="25"/>
      <c r="H249" s="25"/>
      <c r="I249" s="27"/>
      <c r="J249" s="27"/>
      <c r="K249" s="25"/>
      <c r="L249" s="25"/>
      <c r="M249" s="25"/>
      <c r="N249" s="54"/>
      <c r="O249" s="58"/>
      <c r="P249" s="49"/>
      <c r="Q249" s="25"/>
      <c r="R249" s="30"/>
      <c r="S249" s="30"/>
      <c r="T249" s="30"/>
      <c r="U249" s="31"/>
      <c r="V249" s="31"/>
      <c r="W249" s="31"/>
      <c r="X249" s="25"/>
      <c r="Y249" s="25"/>
      <c r="Z249" s="25"/>
      <c r="AA249" s="25"/>
      <c r="AB249" s="25"/>
      <c r="AC249" s="25"/>
      <c r="AD249" s="25"/>
      <c r="AE249" s="25"/>
      <c r="AF249" s="25"/>
      <c r="AG249" s="25"/>
      <c r="AH249" s="25"/>
      <c r="AI249" s="25"/>
      <c r="AJ249" s="25"/>
      <c r="AK249" s="30"/>
    </row>
    <row r="250" spans="2:37" s="24" customFormat="1" x14ac:dyDescent="0.25">
      <c r="B250" s="25"/>
      <c r="C250" s="26"/>
      <c r="D250" s="26"/>
      <c r="E250" s="25"/>
      <c r="F250" s="25"/>
      <c r="G250" s="25"/>
      <c r="H250" s="25"/>
      <c r="I250" s="27"/>
      <c r="J250" s="27"/>
      <c r="K250" s="25"/>
      <c r="L250" s="25"/>
      <c r="M250" s="25"/>
      <c r="N250" s="54"/>
      <c r="O250" s="58"/>
      <c r="P250" s="49"/>
      <c r="Q250" s="25"/>
      <c r="R250" s="30"/>
      <c r="S250" s="30"/>
      <c r="T250" s="30"/>
      <c r="U250" s="31"/>
      <c r="V250" s="31"/>
      <c r="W250" s="31"/>
      <c r="X250" s="25"/>
      <c r="Y250" s="25"/>
      <c r="Z250" s="25"/>
      <c r="AA250" s="25"/>
      <c r="AB250" s="25"/>
      <c r="AC250" s="25"/>
      <c r="AD250" s="25"/>
      <c r="AE250" s="25"/>
      <c r="AF250" s="25"/>
      <c r="AG250" s="25"/>
      <c r="AH250" s="25"/>
      <c r="AI250" s="25"/>
      <c r="AJ250" s="25"/>
      <c r="AK250" s="30"/>
    </row>
    <row r="251" spans="2:37" s="24" customFormat="1" x14ac:dyDescent="0.25">
      <c r="B251" s="25"/>
      <c r="C251" s="26"/>
      <c r="D251" s="26"/>
      <c r="E251" s="25"/>
      <c r="F251" s="25"/>
      <c r="G251" s="25"/>
      <c r="H251" s="25"/>
      <c r="I251" s="27"/>
      <c r="J251" s="27"/>
      <c r="K251" s="25"/>
      <c r="L251" s="25"/>
      <c r="M251" s="25"/>
      <c r="N251" s="54"/>
      <c r="O251" s="58"/>
      <c r="P251" s="49"/>
      <c r="Q251" s="25"/>
      <c r="R251" s="30"/>
      <c r="S251" s="30"/>
      <c r="T251" s="30"/>
      <c r="U251" s="31"/>
      <c r="V251" s="31"/>
      <c r="W251" s="31"/>
      <c r="X251" s="25"/>
      <c r="Y251" s="25"/>
      <c r="Z251" s="25"/>
      <c r="AA251" s="25"/>
      <c r="AB251" s="25"/>
      <c r="AC251" s="25"/>
      <c r="AD251" s="25"/>
      <c r="AE251" s="25"/>
      <c r="AF251" s="25"/>
      <c r="AG251" s="25"/>
      <c r="AH251" s="25"/>
      <c r="AI251" s="25"/>
      <c r="AJ251" s="25"/>
      <c r="AK251" s="30"/>
    </row>
    <row r="252" spans="2:37" s="24" customFormat="1" x14ac:dyDescent="0.25">
      <c r="B252" s="25"/>
      <c r="C252" s="26"/>
      <c r="D252" s="26"/>
      <c r="E252" s="25"/>
      <c r="F252" s="25"/>
      <c r="G252" s="25"/>
      <c r="H252" s="25"/>
      <c r="I252" s="27"/>
      <c r="J252" s="27"/>
      <c r="K252" s="25"/>
      <c r="L252" s="25"/>
      <c r="M252" s="25"/>
      <c r="N252" s="57"/>
      <c r="O252" s="58"/>
      <c r="P252" s="49"/>
      <c r="Q252" s="25"/>
      <c r="R252" s="30"/>
      <c r="S252" s="30"/>
      <c r="T252" s="30"/>
      <c r="U252" s="31"/>
      <c r="V252" s="31"/>
      <c r="W252" s="31"/>
      <c r="X252" s="25"/>
      <c r="Y252" s="25"/>
      <c r="Z252" s="25"/>
      <c r="AA252" s="25"/>
      <c r="AB252" s="25"/>
      <c r="AC252" s="25"/>
      <c r="AD252" s="25"/>
      <c r="AE252" s="25"/>
      <c r="AF252" s="25"/>
      <c r="AG252" s="25"/>
      <c r="AH252" s="25"/>
      <c r="AI252" s="25"/>
      <c r="AJ252" s="25"/>
      <c r="AK252" s="30"/>
    </row>
    <row r="253" spans="2:37" s="24" customFormat="1" x14ac:dyDescent="0.25">
      <c r="B253" s="25"/>
      <c r="C253" s="26"/>
      <c r="D253" s="26"/>
      <c r="E253" s="25"/>
      <c r="F253" s="25"/>
      <c r="G253" s="25"/>
      <c r="H253" s="25"/>
      <c r="I253" s="27"/>
      <c r="J253" s="27"/>
      <c r="K253" s="25"/>
      <c r="L253" s="25"/>
      <c r="M253" s="25"/>
      <c r="N253" s="54"/>
      <c r="O253" s="58"/>
      <c r="P253" s="49"/>
      <c r="Q253" s="25"/>
      <c r="R253" s="30"/>
      <c r="S253" s="30"/>
      <c r="T253" s="30"/>
      <c r="U253" s="31"/>
      <c r="V253" s="31"/>
      <c r="W253" s="31"/>
      <c r="X253" s="25"/>
      <c r="Y253" s="25"/>
      <c r="Z253" s="25"/>
      <c r="AA253" s="25"/>
      <c r="AB253" s="25"/>
      <c r="AC253" s="25"/>
      <c r="AD253" s="25"/>
      <c r="AE253" s="25"/>
      <c r="AF253" s="25"/>
      <c r="AG253" s="25"/>
      <c r="AH253" s="25"/>
      <c r="AI253" s="25"/>
      <c r="AJ253" s="25"/>
      <c r="AK253" s="30"/>
    </row>
    <row r="254" spans="2:37" s="24" customFormat="1" x14ac:dyDescent="0.25">
      <c r="B254" s="25"/>
      <c r="C254" s="26"/>
      <c r="D254" s="26"/>
      <c r="E254" s="25"/>
      <c r="F254" s="25"/>
      <c r="G254" s="25"/>
      <c r="H254" s="25"/>
      <c r="I254" s="27"/>
      <c r="J254" s="27"/>
      <c r="K254" s="25"/>
      <c r="L254" s="25"/>
      <c r="M254" s="25"/>
      <c r="N254" s="54"/>
      <c r="O254" s="58"/>
      <c r="P254" s="49"/>
      <c r="Q254" s="25"/>
      <c r="R254" s="30"/>
      <c r="S254" s="30"/>
      <c r="T254" s="30"/>
      <c r="U254" s="31"/>
      <c r="V254" s="31"/>
      <c r="W254" s="31"/>
      <c r="X254" s="25"/>
      <c r="Y254" s="25"/>
      <c r="Z254" s="25"/>
      <c r="AA254" s="25"/>
      <c r="AB254" s="25"/>
      <c r="AC254" s="25"/>
      <c r="AD254" s="25"/>
      <c r="AE254" s="25"/>
      <c r="AF254" s="25"/>
      <c r="AG254" s="25"/>
      <c r="AH254" s="25"/>
      <c r="AI254" s="25"/>
      <c r="AJ254" s="25"/>
      <c r="AK254" s="30"/>
    </row>
    <row r="255" spans="2:37" s="24" customFormat="1" x14ac:dyDescent="0.25">
      <c r="B255" s="25"/>
      <c r="C255" s="26"/>
      <c r="D255" s="26"/>
      <c r="E255" s="25"/>
      <c r="F255" s="25"/>
      <c r="G255" s="25"/>
      <c r="H255" s="25"/>
      <c r="I255" s="27"/>
      <c r="J255" s="27"/>
      <c r="K255" s="25"/>
      <c r="L255" s="25"/>
      <c r="M255" s="25"/>
      <c r="N255" s="54"/>
      <c r="O255" s="58"/>
      <c r="P255" s="49"/>
      <c r="Q255" s="25"/>
      <c r="R255" s="30"/>
      <c r="S255" s="30"/>
      <c r="T255" s="30"/>
      <c r="U255" s="31"/>
      <c r="V255" s="31"/>
      <c r="W255" s="31"/>
      <c r="X255" s="25"/>
      <c r="Y255" s="25"/>
      <c r="Z255" s="25"/>
      <c r="AA255" s="25"/>
      <c r="AB255" s="25"/>
      <c r="AC255" s="25"/>
      <c r="AD255" s="25"/>
      <c r="AE255" s="25"/>
      <c r="AF255" s="25"/>
      <c r="AG255" s="25"/>
      <c r="AH255" s="25"/>
      <c r="AI255" s="25"/>
      <c r="AJ255" s="25"/>
      <c r="AK255" s="30"/>
    </row>
    <row r="256" spans="2:37" s="24" customFormat="1" x14ac:dyDescent="0.25">
      <c r="B256" s="43"/>
      <c r="C256" s="42"/>
      <c r="D256" s="42"/>
      <c r="E256" s="43"/>
      <c r="F256" s="43"/>
      <c r="G256" s="43"/>
      <c r="H256" s="43"/>
      <c r="I256" s="44"/>
      <c r="J256" s="44"/>
      <c r="K256" s="43"/>
      <c r="L256" s="43"/>
      <c r="M256" s="43"/>
      <c r="N256" s="54"/>
      <c r="O256" s="45"/>
      <c r="P256" s="45"/>
      <c r="Q256" s="46"/>
      <c r="R256" s="47"/>
      <c r="S256" s="47"/>
      <c r="T256" s="47"/>
      <c r="U256" s="37"/>
      <c r="V256" s="37"/>
      <c r="W256" s="37"/>
      <c r="X256" s="43"/>
      <c r="Y256" s="43"/>
      <c r="Z256" s="37"/>
      <c r="AA256" s="43"/>
      <c r="AB256" s="43"/>
      <c r="AC256" s="43"/>
      <c r="AD256" s="43"/>
      <c r="AE256" s="43"/>
      <c r="AF256" s="43"/>
      <c r="AG256" s="43"/>
      <c r="AH256" s="43"/>
      <c r="AI256" s="43"/>
      <c r="AJ256" s="43"/>
      <c r="AK256" s="30"/>
    </row>
    <row r="257" spans="2:37" s="24" customFormat="1" x14ac:dyDescent="0.25">
      <c r="B257" s="43"/>
      <c r="C257" s="42"/>
      <c r="D257" s="42"/>
      <c r="E257" s="43"/>
      <c r="F257" s="43"/>
      <c r="G257" s="43"/>
      <c r="H257" s="43"/>
      <c r="I257" s="44"/>
      <c r="J257" s="44"/>
      <c r="K257" s="43"/>
      <c r="L257" s="43"/>
      <c r="M257" s="43"/>
      <c r="N257" s="54"/>
      <c r="O257" s="45"/>
      <c r="P257" s="45"/>
      <c r="Q257" s="46"/>
      <c r="R257" s="47"/>
      <c r="S257" s="47"/>
      <c r="T257" s="47"/>
      <c r="U257" s="37"/>
      <c r="V257" s="37"/>
      <c r="W257" s="37"/>
      <c r="X257" s="43"/>
      <c r="Y257" s="43"/>
      <c r="Z257" s="37"/>
      <c r="AA257" s="43"/>
      <c r="AB257" s="43"/>
      <c r="AC257" s="43"/>
      <c r="AD257" s="43"/>
      <c r="AE257" s="43"/>
      <c r="AF257" s="43"/>
      <c r="AG257" s="43"/>
      <c r="AH257" s="43"/>
      <c r="AI257" s="43"/>
      <c r="AJ257" s="43"/>
      <c r="AK257" s="30"/>
    </row>
    <row r="258" spans="2:37" s="24" customFormat="1" x14ac:dyDescent="0.25">
      <c r="B258" s="43"/>
      <c r="C258" s="42"/>
      <c r="D258" s="42"/>
      <c r="E258" s="43"/>
      <c r="F258" s="43"/>
      <c r="G258" s="43"/>
      <c r="H258" s="43"/>
      <c r="I258" s="44"/>
      <c r="J258" s="44"/>
      <c r="K258" s="43"/>
      <c r="L258" s="43"/>
      <c r="M258" s="25"/>
      <c r="N258" s="54"/>
      <c r="O258" s="45"/>
      <c r="P258" s="45"/>
      <c r="Q258" s="46"/>
      <c r="R258" s="47"/>
      <c r="S258" s="47"/>
      <c r="T258" s="47"/>
      <c r="U258" s="37"/>
      <c r="V258" s="37"/>
      <c r="W258" s="37"/>
      <c r="X258" s="43"/>
      <c r="Y258" s="43"/>
      <c r="Z258" s="37"/>
      <c r="AA258" s="43"/>
      <c r="AB258" s="43"/>
      <c r="AC258" s="43"/>
      <c r="AD258" s="43"/>
      <c r="AE258" s="43"/>
      <c r="AF258" s="43"/>
      <c r="AG258" s="43"/>
      <c r="AH258" s="43"/>
      <c r="AI258" s="43"/>
      <c r="AJ258" s="43"/>
      <c r="AK258" s="30"/>
    </row>
    <row r="259" spans="2:37" s="24" customFormat="1" x14ac:dyDescent="0.25">
      <c r="B259" s="43"/>
      <c r="C259" s="42"/>
      <c r="D259" s="42"/>
      <c r="E259" s="43"/>
      <c r="F259" s="43"/>
      <c r="G259" s="43"/>
      <c r="H259" s="43"/>
      <c r="I259" s="44"/>
      <c r="J259" s="44"/>
      <c r="K259" s="43"/>
      <c r="L259" s="43"/>
      <c r="M259" s="25"/>
      <c r="N259" s="54"/>
      <c r="O259" s="45"/>
      <c r="P259" s="45"/>
      <c r="Q259" s="46"/>
      <c r="R259" s="47"/>
      <c r="S259" s="47"/>
      <c r="T259" s="47"/>
      <c r="U259" s="37"/>
      <c r="V259" s="37"/>
      <c r="W259" s="37"/>
      <c r="X259" s="43"/>
      <c r="Y259" s="43"/>
      <c r="Z259" s="37"/>
      <c r="AA259" s="43"/>
      <c r="AB259" s="43"/>
      <c r="AC259" s="43"/>
      <c r="AD259" s="43"/>
      <c r="AE259" s="43"/>
      <c r="AF259" s="43"/>
      <c r="AG259" s="43"/>
      <c r="AH259" s="43"/>
      <c r="AI259" s="43"/>
      <c r="AJ259" s="43"/>
      <c r="AK259" s="30"/>
    </row>
    <row r="260" spans="2:37" s="24" customFormat="1" x14ac:dyDescent="0.25">
      <c r="B260" s="43"/>
      <c r="C260" s="42"/>
      <c r="D260" s="42"/>
      <c r="E260" s="43"/>
      <c r="F260" s="43"/>
      <c r="G260" s="43"/>
      <c r="H260" s="43"/>
      <c r="I260" s="44"/>
      <c r="J260" s="44"/>
      <c r="K260" s="43"/>
      <c r="L260" s="43"/>
      <c r="M260" s="25"/>
      <c r="N260" s="54"/>
      <c r="O260" s="45"/>
      <c r="P260" s="45"/>
      <c r="Q260" s="46"/>
      <c r="R260" s="47"/>
      <c r="S260" s="47"/>
      <c r="T260" s="47"/>
      <c r="U260" s="37"/>
      <c r="V260" s="37"/>
      <c r="W260" s="37"/>
      <c r="X260" s="43"/>
      <c r="Y260" s="43"/>
      <c r="Z260" s="37"/>
      <c r="AA260" s="43"/>
      <c r="AB260" s="43"/>
      <c r="AC260" s="43"/>
      <c r="AD260" s="43"/>
      <c r="AE260" s="43"/>
      <c r="AF260" s="43"/>
      <c r="AG260" s="43"/>
      <c r="AH260" s="43"/>
      <c r="AI260" s="43"/>
      <c r="AJ260" s="43"/>
      <c r="AK260" s="30"/>
    </row>
    <row r="261" spans="2:37" s="24" customFormat="1" x14ac:dyDescent="0.25">
      <c r="B261" s="43"/>
      <c r="C261" s="42"/>
      <c r="D261" s="42"/>
      <c r="E261" s="43"/>
      <c r="F261" s="43"/>
      <c r="G261" s="43"/>
      <c r="H261" s="43"/>
      <c r="I261" s="44"/>
      <c r="J261" s="44"/>
      <c r="K261" s="43"/>
      <c r="L261" s="43"/>
      <c r="M261" s="25"/>
      <c r="N261" s="54"/>
      <c r="O261" s="45"/>
      <c r="P261" s="45"/>
      <c r="Q261" s="46"/>
      <c r="R261" s="47"/>
      <c r="S261" s="47"/>
      <c r="T261" s="47"/>
      <c r="U261" s="37"/>
      <c r="V261" s="37"/>
      <c r="W261" s="37"/>
      <c r="X261" s="43"/>
      <c r="Y261" s="43"/>
      <c r="Z261" s="37"/>
      <c r="AA261" s="43"/>
      <c r="AB261" s="43"/>
      <c r="AC261" s="43"/>
      <c r="AD261" s="43"/>
      <c r="AE261" s="43"/>
      <c r="AF261" s="43"/>
      <c r="AG261" s="43"/>
      <c r="AH261" s="43"/>
      <c r="AI261" s="43"/>
      <c r="AJ261" s="43"/>
      <c r="AK261" s="30"/>
    </row>
    <row r="262" spans="2:37" s="24" customFormat="1" x14ac:dyDescent="0.25">
      <c r="B262" s="43"/>
      <c r="C262" s="42"/>
      <c r="D262" s="42"/>
      <c r="E262" s="43"/>
      <c r="F262" s="43"/>
      <c r="G262" s="43"/>
      <c r="H262" s="43"/>
      <c r="I262" s="44"/>
      <c r="J262" s="44"/>
      <c r="K262" s="43"/>
      <c r="L262" s="43"/>
      <c r="M262" s="43"/>
      <c r="N262" s="57"/>
      <c r="O262" s="45"/>
      <c r="P262" s="45"/>
      <c r="Q262" s="46"/>
      <c r="R262" s="47"/>
      <c r="S262" s="47"/>
      <c r="T262" s="47"/>
      <c r="U262" s="37"/>
      <c r="V262" s="37"/>
      <c r="W262" s="37"/>
      <c r="X262" s="43"/>
      <c r="Y262" s="43"/>
      <c r="Z262" s="37"/>
      <c r="AA262" s="43"/>
      <c r="AB262" s="43"/>
      <c r="AC262" s="43"/>
      <c r="AD262" s="43"/>
      <c r="AE262" s="43"/>
      <c r="AF262" s="43"/>
      <c r="AG262" s="43"/>
      <c r="AH262" s="43"/>
      <c r="AI262" s="43"/>
      <c r="AJ262" s="43"/>
      <c r="AK262" s="30"/>
    </row>
    <row r="263" spans="2:37" s="24" customFormat="1" x14ac:dyDescent="0.25">
      <c r="B263" s="43"/>
      <c r="C263" s="42"/>
      <c r="D263" s="42"/>
      <c r="E263" s="43"/>
      <c r="F263" s="43"/>
      <c r="G263" s="43"/>
      <c r="H263" s="43"/>
      <c r="I263" s="44"/>
      <c r="J263" s="44"/>
      <c r="K263" s="43"/>
      <c r="L263" s="43"/>
      <c r="M263" s="25"/>
      <c r="N263" s="54"/>
      <c r="O263" s="45"/>
      <c r="P263" s="45"/>
      <c r="Q263" s="46"/>
      <c r="R263" s="47"/>
      <c r="S263" s="47"/>
      <c r="T263" s="47"/>
      <c r="U263" s="37"/>
      <c r="V263" s="37"/>
      <c r="W263" s="37"/>
      <c r="X263" s="43"/>
      <c r="Y263" s="43"/>
      <c r="Z263" s="37"/>
      <c r="AA263" s="43"/>
      <c r="AB263" s="43"/>
      <c r="AC263" s="43"/>
      <c r="AD263" s="43"/>
      <c r="AE263" s="43"/>
      <c r="AF263" s="43"/>
      <c r="AG263" s="43"/>
      <c r="AH263" s="43"/>
      <c r="AI263" s="43"/>
      <c r="AJ263" s="43"/>
      <c r="AK263" s="30"/>
    </row>
    <row r="264" spans="2:37" s="24" customFormat="1" x14ac:dyDescent="0.25">
      <c r="B264" s="43"/>
      <c r="C264" s="42"/>
      <c r="D264" s="42"/>
      <c r="E264" s="43"/>
      <c r="F264" s="43"/>
      <c r="G264" s="43"/>
      <c r="H264" s="43"/>
      <c r="I264" s="44"/>
      <c r="J264" s="44"/>
      <c r="K264" s="43"/>
      <c r="L264" s="43"/>
      <c r="M264" s="25"/>
      <c r="N264" s="54"/>
      <c r="O264" s="45"/>
      <c r="P264" s="45"/>
      <c r="Q264" s="46"/>
      <c r="R264" s="47"/>
      <c r="S264" s="47"/>
      <c r="T264" s="47"/>
      <c r="U264" s="37"/>
      <c r="V264" s="37"/>
      <c r="W264" s="37"/>
      <c r="X264" s="43"/>
      <c r="Y264" s="43"/>
      <c r="Z264" s="37"/>
      <c r="AA264" s="43"/>
      <c r="AB264" s="43"/>
      <c r="AC264" s="43"/>
      <c r="AD264" s="43"/>
      <c r="AE264" s="43"/>
      <c r="AF264" s="43"/>
      <c r="AG264" s="43"/>
      <c r="AH264" s="43"/>
      <c r="AI264" s="43"/>
      <c r="AJ264" s="43"/>
      <c r="AK264" s="30"/>
    </row>
    <row r="265" spans="2:37" s="24" customFormat="1" x14ac:dyDescent="0.25">
      <c r="B265" s="43"/>
      <c r="C265" s="42"/>
      <c r="D265" s="42"/>
      <c r="E265" s="43"/>
      <c r="F265" s="43"/>
      <c r="G265" s="43"/>
      <c r="H265" s="43"/>
      <c r="I265" s="44"/>
      <c r="J265" s="44"/>
      <c r="K265" s="43"/>
      <c r="L265" s="43"/>
      <c r="M265" s="43"/>
      <c r="N265" s="54"/>
      <c r="O265" s="45"/>
      <c r="P265" s="45"/>
      <c r="Q265" s="46"/>
      <c r="R265" s="47"/>
      <c r="S265" s="47"/>
      <c r="T265" s="47"/>
      <c r="U265" s="37"/>
      <c r="V265" s="37"/>
      <c r="W265" s="37"/>
      <c r="X265" s="43"/>
      <c r="Y265" s="43"/>
      <c r="Z265" s="37"/>
      <c r="AA265" s="43"/>
      <c r="AB265" s="43"/>
      <c r="AC265" s="43"/>
      <c r="AD265" s="43"/>
      <c r="AE265" s="43"/>
      <c r="AF265" s="43"/>
      <c r="AG265" s="43"/>
      <c r="AH265" s="43"/>
      <c r="AI265" s="43"/>
      <c r="AJ265" s="43"/>
      <c r="AK265" s="30"/>
    </row>
    <row r="266" spans="2:37" s="24" customFormat="1" x14ac:dyDescent="0.25">
      <c r="B266" s="43"/>
      <c r="C266" s="42"/>
      <c r="D266" s="42"/>
      <c r="E266" s="43"/>
      <c r="F266" s="43"/>
      <c r="G266" s="43"/>
      <c r="H266" s="43"/>
      <c r="I266" s="44"/>
      <c r="J266" s="44"/>
      <c r="K266" s="43"/>
      <c r="L266" s="43"/>
      <c r="M266" s="43"/>
      <c r="N266" s="54"/>
      <c r="O266" s="45"/>
      <c r="P266" s="45"/>
      <c r="Q266" s="46"/>
      <c r="R266" s="47"/>
      <c r="S266" s="47"/>
      <c r="T266" s="47"/>
      <c r="U266" s="37"/>
      <c r="V266" s="37"/>
      <c r="W266" s="37"/>
      <c r="X266" s="43"/>
      <c r="Y266" s="43"/>
      <c r="Z266" s="37"/>
      <c r="AA266" s="43"/>
      <c r="AB266" s="43"/>
      <c r="AC266" s="43"/>
      <c r="AD266" s="43"/>
      <c r="AE266" s="43"/>
      <c r="AF266" s="43"/>
      <c r="AG266" s="43"/>
      <c r="AH266" s="43"/>
      <c r="AI266" s="43"/>
      <c r="AJ266" s="43"/>
      <c r="AK266" s="30"/>
    </row>
    <row r="267" spans="2:37" s="24" customFormat="1" x14ac:dyDescent="0.25">
      <c r="B267" s="43"/>
      <c r="C267" s="42"/>
      <c r="D267" s="42"/>
      <c r="E267" s="43"/>
      <c r="F267" s="43"/>
      <c r="G267" s="43"/>
      <c r="H267" s="43"/>
      <c r="I267" s="44"/>
      <c r="J267" s="44"/>
      <c r="K267" s="43"/>
      <c r="L267" s="43"/>
      <c r="M267" s="43"/>
      <c r="N267" s="54"/>
      <c r="O267" s="45"/>
      <c r="P267" s="45"/>
      <c r="Q267" s="46"/>
      <c r="R267" s="47"/>
      <c r="S267" s="47"/>
      <c r="T267" s="47"/>
      <c r="U267" s="37"/>
      <c r="V267" s="37"/>
      <c r="W267" s="37"/>
      <c r="X267" s="43"/>
      <c r="Y267" s="43"/>
      <c r="Z267" s="37"/>
      <c r="AA267" s="43"/>
      <c r="AB267" s="43"/>
      <c r="AC267" s="43"/>
      <c r="AD267" s="43"/>
      <c r="AE267" s="43"/>
      <c r="AF267" s="43"/>
      <c r="AG267" s="43"/>
      <c r="AH267" s="43"/>
      <c r="AI267" s="43"/>
      <c r="AJ267" s="43"/>
      <c r="AK267" s="30"/>
    </row>
    <row r="268" spans="2:37" s="24" customFormat="1" x14ac:dyDescent="0.25">
      <c r="B268" s="43"/>
      <c r="C268" s="42"/>
      <c r="D268" s="42"/>
      <c r="E268" s="43"/>
      <c r="F268" s="43"/>
      <c r="G268" s="43"/>
      <c r="H268" s="43"/>
      <c r="I268" s="44"/>
      <c r="J268" s="44"/>
      <c r="K268" s="43"/>
      <c r="L268" s="43"/>
      <c r="M268" s="43"/>
      <c r="N268" s="54"/>
      <c r="O268" s="45"/>
      <c r="P268" s="45"/>
      <c r="Q268" s="46"/>
      <c r="R268" s="47"/>
      <c r="S268" s="47"/>
      <c r="T268" s="47"/>
      <c r="U268" s="37"/>
      <c r="V268" s="37"/>
      <c r="W268" s="37"/>
      <c r="X268" s="43"/>
      <c r="Y268" s="43"/>
      <c r="Z268" s="37"/>
      <c r="AA268" s="43"/>
      <c r="AB268" s="43"/>
      <c r="AC268" s="43"/>
      <c r="AD268" s="43"/>
      <c r="AE268" s="43"/>
      <c r="AF268" s="43"/>
      <c r="AG268" s="43"/>
      <c r="AH268" s="43"/>
      <c r="AI268" s="43"/>
      <c r="AJ268" s="43"/>
      <c r="AK268" s="30"/>
    </row>
    <row r="269" spans="2:37" s="24" customFormat="1" x14ac:dyDescent="0.25">
      <c r="B269" s="43"/>
      <c r="C269" s="42"/>
      <c r="D269" s="42"/>
      <c r="E269" s="43"/>
      <c r="F269" s="43"/>
      <c r="G269" s="43"/>
      <c r="H269" s="43"/>
      <c r="I269" s="44"/>
      <c r="J269" s="44"/>
      <c r="K269" s="43"/>
      <c r="L269" s="43"/>
      <c r="M269" s="43"/>
      <c r="N269" s="54"/>
      <c r="O269" s="45"/>
      <c r="P269" s="45"/>
      <c r="Q269" s="46"/>
      <c r="R269" s="47"/>
      <c r="S269" s="47"/>
      <c r="T269" s="47"/>
      <c r="U269" s="37"/>
      <c r="V269" s="37"/>
      <c r="W269" s="37"/>
      <c r="X269" s="43"/>
      <c r="Y269" s="43"/>
      <c r="Z269" s="37"/>
      <c r="AA269" s="43"/>
      <c r="AB269" s="43"/>
      <c r="AC269" s="43"/>
      <c r="AD269" s="43"/>
      <c r="AE269" s="43"/>
      <c r="AF269" s="43"/>
      <c r="AG269" s="43"/>
      <c r="AH269" s="43"/>
      <c r="AI269" s="43"/>
      <c r="AJ269" s="43"/>
      <c r="AK269" s="30"/>
    </row>
    <row r="270" spans="2:37" s="24" customFormat="1" x14ac:dyDescent="0.25">
      <c r="B270" s="43"/>
      <c r="C270" s="42"/>
      <c r="D270" s="42"/>
      <c r="E270" s="43"/>
      <c r="F270" s="43"/>
      <c r="G270" s="43"/>
      <c r="H270" s="43"/>
      <c r="I270" s="44"/>
      <c r="J270" s="44"/>
      <c r="K270" s="43"/>
      <c r="L270" s="43"/>
      <c r="M270" s="43"/>
      <c r="N270" s="54"/>
      <c r="O270" s="45"/>
      <c r="P270" s="45"/>
      <c r="Q270" s="46"/>
      <c r="R270" s="47"/>
      <c r="S270" s="47"/>
      <c r="T270" s="47"/>
      <c r="U270" s="37"/>
      <c r="V270" s="37"/>
      <c r="W270" s="37"/>
      <c r="X270" s="43"/>
      <c r="Y270" s="43"/>
      <c r="Z270" s="37"/>
      <c r="AA270" s="43"/>
      <c r="AB270" s="43"/>
      <c r="AC270" s="43"/>
      <c r="AD270" s="43"/>
      <c r="AE270" s="43"/>
      <c r="AF270" s="43"/>
      <c r="AG270" s="43"/>
      <c r="AH270" s="43"/>
      <c r="AI270" s="43"/>
      <c r="AJ270" s="43"/>
      <c r="AK270" s="30"/>
    </row>
    <row r="271" spans="2:37" s="24" customFormat="1" x14ac:dyDescent="0.25">
      <c r="B271" s="43"/>
      <c r="C271" s="42"/>
      <c r="D271" s="42"/>
      <c r="E271" s="43"/>
      <c r="F271" s="43"/>
      <c r="G271" s="43"/>
      <c r="H271" s="43"/>
      <c r="I271" s="44"/>
      <c r="J271" s="44"/>
      <c r="K271" s="43"/>
      <c r="L271" s="43"/>
      <c r="M271" s="43"/>
      <c r="N271" s="57"/>
      <c r="O271" s="45"/>
      <c r="P271" s="45"/>
      <c r="Q271" s="46"/>
      <c r="R271" s="47"/>
      <c r="S271" s="47"/>
      <c r="T271" s="47"/>
      <c r="U271" s="37"/>
      <c r="V271" s="37"/>
      <c r="W271" s="37"/>
      <c r="X271" s="43"/>
      <c r="Y271" s="43"/>
      <c r="Z271" s="37"/>
      <c r="AA271" s="43"/>
      <c r="AB271" s="43"/>
      <c r="AC271" s="43"/>
      <c r="AD271" s="43"/>
      <c r="AE271" s="43"/>
      <c r="AF271" s="43"/>
      <c r="AG271" s="43"/>
      <c r="AH271" s="43"/>
      <c r="AI271" s="43"/>
      <c r="AJ271" s="43"/>
      <c r="AK271" s="30"/>
    </row>
    <row r="272" spans="2:37" s="24" customFormat="1" x14ac:dyDescent="0.25">
      <c r="B272" s="43"/>
      <c r="C272" s="42"/>
      <c r="D272" s="42"/>
      <c r="E272" s="43"/>
      <c r="F272" s="43"/>
      <c r="G272" s="43"/>
      <c r="H272" s="43"/>
      <c r="I272" s="44"/>
      <c r="J272" s="44"/>
      <c r="K272" s="43"/>
      <c r="L272" s="43"/>
      <c r="M272" s="43"/>
      <c r="N272" s="57"/>
      <c r="O272" s="45"/>
      <c r="P272" s="45"/>
      <c r="Q272" s="46"/>
      <c r="R272" s="47"/>
      <c r="S272" s="47"/>
      <c r="T272" s="47"/>
      <c r="U272" s="37"/>
      <c r="V272" s="37"/>
      <c r="W272" s="37"/>
      <c r="X272" s="43"/>
      <c r="Y272" s="43"/>
      <c r="Z272" s="37"/>
      <c r="AA272" s="43"/>
      <c r="AB272" s="43"/>
      <c r="AC272" s="43"/>
      <c r="AD272" s="43"/>
      <c r="AE272" s="43"/>
      <c r="AF272" s="43"/>
      <c r="AG272" s="43"/>
      <c r="AH272" s="43"/>
      <c r="AI272" s="43"/>
      <c r="AJ272" s="43"/>
      <c r="AK272" s="30"/>
    </row>
    <row r="273" spans="1:40" s="24" customFormat="1" x14ac:dyDescent="0.25">
      <c r="B273" s="43"/>
      <c r="C273" s="42"/>
      <c r="D273" s="42"/>
      <c r="E273" s="43"/>
      <c r="F273" s="43"/>
      <c r="G273" s="43"/>
      <c r="H273" s="43"/>
      <c r="I273" s="44"/>
      <c r="J273" s="44"/>
      <c r="K273" s="43"/>
      <c r="L273" s="43"/>
      <c r="M273" s="43"/>
      <c r="N273" s="57"/>
      <c r="O273" s="45"/>
      <c r="P273" s="45"/>
      <c r="Q273" s="46"/>
      <c r="R273" s="47"/>
      <c r="S273" s="47"/>
      <c r="T273" s="47"/>
      <c r="U273" s="37"/>
      <c r="V273" s="37"/>
      <c r="W273" s="37"/>
      <c r="X273" s="43"/>
      <c r="Y273" s="43"/>
      <c r="Z273" s="37"/>
      <c r="AA273" s="43"/>
      <c r="AB273" s="43"/>
      <c r="AC273" s="43"/>
      <c r="AD273" s="43"/>
      <c r="AE273" s="43"/>
      <c r="AF273" s="43"/>
      <c r="AG273" s="43"/>
      <c r="AH273" s="43"/>
      <c r="AI273" s="43"/>
      <c r="AJ273" s="43"/>
      <c r="AK273" s="30"/>
    </row>
    <row r="274" spans="1:40" s="24" customFormat="1" x14ac:dyDescent="0.25">
      <c r="B274" s="43"/>
      <c r="C274" s="42"/>
      <c r="D274" s="42"/>
      <c r="E274" s="43"/>
      <c r="F274" s="43"/>
      <c r="G274" s="43"/>
      <c r="H274" s="43"/>
      <c r="I274" s="44"/>
      <c r="J274" s="44"/>
      <c r="K274" s="43"/>
      <c r="L274" s="43"/>
      <c r="M274" s="43"/>
      <c r="N274" s="57"/>
      <c r="O274" s="45"/>
      <c r="P274" s="45"/>
      <c r="Q274" s="46"/>
      <c r="R274" s="47"/>
      <c r="S274" s="47"/>
      <c r="T274" s="47"/>
      <c r="U274" s="37"/>
      <c r="V274" s="37"/>
      <c r="W274" s="37"/>
      <c r="X274" s="43"/>
      <c r="Y274" s="43"/>
      <c r="Z274" s="37"/>
      <c r="AA274" s="43"/>
      <c r="AB274" s="43"/>
      <c r="AC274" s="43"/>
      <c r="AD274" s="43"/>
      <c r="AE274" s="43"/>
      <c r="AF274" s="43"/>
      <c r="AG274" s="43"/>
      <c r="AH274" s="43"/>
      <c r="AI274" s="43"/>
      <c r="AJ274" s="43"/>
      <c r="AK274" s="30"/>
    </row>
    <row r="275" spans="1:40" s="24" customFormat="1" x14ac:dyDescent="0.25">
      <c r="B275" s="43"/>
      <c r="C275" s="42"/>
      <c r="D275" s="42"/>
      <c r="E275" s="43"/>
      <c r="F275" s="43"/>
      <c r="G275" s="43"/>
      <c r="H275" s="43"/>
      <c r="I275" s="44"/>
      <c r="J275" s="44"/>
      <c r="K275" s="43"/>
      <c r="L275" s="43"/>
      <c r="M275" s="43"/>
      <c r="N275" s="57"/>
      <c r="O275" s="45"/>
      <c r="P275" s="45"/>
      <c r="Q275" s="46"/>
      <c r="R275" s="47"/>
      <c r="S275" s="47"/>
      <c r="T275" s="47"/>
      <c r="U275" s="37"/>
      <c r="V275" s="37"/>
      <c r="W275" s="37"/>
      <c r="X275" s="43"/>
      <c r="Y275" s="43"/>
      <c r="Z275" s="37"/>
      <c r="AA275" s="43"/>
      <c r="AB275" s="43"/>
      <c r="AC275" s="43"/>
      <c r="AD275" s="43"/>
      <c r="AE275" s="43"/>
      <c r="AF275" s="43"/>
      <c r="AG275" s="43"/>
      <c r="AH275" s="43"/>
      <c r="AI275" s="43"/>
      <c r="AJ275" s="43"/>
      <c r="AK275" s="30"/>
    </row>
    <row r="276" spans="1:40" s="24" customFormat="1" x14ac:dyDescent="0.25">
      <c r="B276" s="43"/>
      <c r="C276" s="42"/>
      <c r="D276" s="42"/>
      <c r="E276" s="43"/>
      <c r="F276" s="43"/>
      <c r="G276" s="43"/>
      <c r="H276" s="43"/>
      <c r="I276" s="44"/>
      <c r="J276" s="44"/>
      <c r="K276" s="43"/>
      <c r="L276" s="43"/>
      <c r="M276" s="43"/>
      <c r="N276" s="54"/>
      <c r="O276" s="45"/>
      <c r="P276" s="45"/>
      <c r="Q276" s="46"/>
      <c r="R276" s="47"/>
      <c r="S276" s="47"/>
      <c r="T276" s="47"/>
      <c r="U276" s="37"/>
      <c r="V276" s="37"/>
      <c r="W276" s="37"/>
      <c r="X276" s="43"/>
      <c r="Y276" s="43"/>
      <c r="Z276" s="37"/>
      <c r="AA276" s="43"/>
      <c r="AB276" s="43"/>
      <c r="AC276" s="43"/>
      <c r="AD276" s="43"/>
      <c r="AE276" s="43"/>
      <c r="AF276" s="43"/>
      <c r="AG276" s="43"/>
      <c r="AH276" s="43"/>
      <c r="AI276" s="43"/>
      <c r="AJ276" s="43"/>
      <c r="AK276" s="30"/>
    </row>
    <row r="277" spans="1:40" s="24" customFormat="1" x14ac:dyDescent="0.25">
      <c r="B277" s="43"/>
      <c r="C277" s="42"/>
      <c r="D277" s="42"/>
      <c r="E277" s="43"/>
      <c r="F277" s="43"/>
      <c r="G277" s="43"/>
      <c r="H277" s="43"/>
      <c r="I277" s="44"/>
      <c r="J277" s="44"/>
      <c r="K277" s="43"/>
      <c r="L277" s="43"/>
      <c r="M277" s="43"/>
      <c r="N277" s="57"/>
      <c r="O277" s="45"/>
      <c r="P277" s="45"/>
      <c r="Q277" s="46"/>
      <c r="R277" s="47"/>
      <c r="S277" s="47"/>
      <c r="T277" s="47"/>
      <c r="U277" s="37"/>
      <c r="V277" s="37"/>
      <c r="W277" s="37"/>
      <c r="X277" s="43"/>
      <c r="Y277" s="43"/>
      <c r="Z277" s="37"/>
      <c r="AA277" s="43"/>
      <c r="AB277" s="43"/>
      <c r="AC277" s="43"/>
      <c r="AD277" s="43"/>
      <c r="AE277" s="43"/>
      <c r="AF277" s="43"/>
      <c r="AG277" s="43"/>
      <c r="AH277" s="43"/>
      <c r="AI277" s="43"/>
      <c r="AJ277" s="43"/>
      <c r="AK277" s="30"/>
    </row>
    <row r="278" spans="1:40" s="24" customFormat="1" x14ac:dyDescent="0.25">
      <c r="B278" s="43"/>
      <c r="C278" s="42"/>
      <c r="D278" s="42"/>
      <c r="E278" s="43"/>
      <c r="F278" s="43"/>
      <c r="G278" s="43"/>
      <c r="H278" s="43"/>
      <c r="I278" s="44"/>
      <c r="J278" s="44"/>
      <c r="K278" s="43"/>
      <c r="L278" s="43"/>
      <c r="M278" s="43"/>
      <c r="N278" s="57"/>
      <c r="O278" s="45"/>
      <c r="P278" s="45"/>
      <c r="Q278" s="46"/>
      <c r="R278" s="47"/>
      <c r="S278" s="47"/>
      <c r="T278" s="47"/>
      <c r="U278" s="37"/>
      <c r="V278" s="37"/>
      <c r="W278" s="37"/>
      <c r="X278" s="43"/>
      <c r="Y278" s="43"/>
      <c r="Z278" s="37"/>
      <c r="AA278" s="43"/>
      <c r="AB278" s="43"/>
      <c r="AC278" s="43"/>
      <c r="AD278" s="43"/>
      <c r="AE278" s="43"/>
      <c r="AF278" s="43"/>
      <c r="AG278" s="43"/>
      <c r="AH278" s="43"/>
      <c r="AI278" s="43"/>
      <c r="AJ278" s="43"/>
      <c r="AK278" s="30"/>
    </row>
    <row r="279" spans="1:40" s="24" customFormat="1" x14ac:dyDescent="0.25">
      <c r="B279" s="43"/>
      <c r="C279" s="42"/>
      <c r="D279" s="42"/>
      <c r="E279" s="43"/>
      <c r="F279" s="43"/>
      <c r="G279" s="43"/>
      <c r="H279" s="43"/>
      <c r="I279" s="44"/>
      <c r="J279" s="44"/>
      <c r="K279" s="43"/>
      <c r="L279" s="43"/>
      <c r="M279" s="43"/>
      <c r="N279" s="57"/>
      <c r="O279" s="45"/>
      <c r="P279" s="45"/>
      <c r="Q279" s="46"/>
      <c r="R279" s="47"/>
      <c r="S279" s="47"/>
      <c r="T279" s="47"/>
      <c r="U279" s="37"/>
      <c r="V279" s="37"/>
      <c r="W279" s="37"/>
      <c r="X279" s="43"/>
      <c r="Y279" s="43"/>
      <c r="Z279" s="37"/>
      <c r="AA279" s="43"/>
      <c r="AB279" s="43"/>
      <c r="AC279" s="43"/>
      <c r="AD279" s="43"/>
      <c r="AE279" s="43"/>
      <c r="AF279" s="43"/>
      <c r="AG279" s="43"/>
      <c r="AH279" s="43"/>
      <c r="AI279" s="43"/>
      <c r="AJ279" s="43"/>
      <c r="AK279" s="30"/>
    </row>
    <row r="280" spans="1:40" s="24" customFormat="1" x14ac:dyDescent="0.25">
      <c r="B280" s="43"/>
      <c r="C280" s="42"/>
      <c r="D280" s="42"/>
      <c r="E280" s="43"/>
      <c r="F280" s="43"/>
      <c r="G280" s="43"/>
      <c r="H280" s="43"/>
      <c r="I280" s="44"/>
      <c r="J280" s="44"/>
      <c r="K280" s="43"/>
      <c r="L280" s="43"/>
      <c r="M280" s="43"/>
      <c r="N280" s="57"/>
      <c r="O280" s="45"/>
      <c r="P280" s="45"/>
      <c r="Q280" s="46"/>
      <c r="R280" s="47"/>
      <c r="S280" s="47"/>
      <c r="T280" s="47"/>
      <c r="U280" s="37"/>
      <c r="V280" s="37"/>
      <c r="W280" s="37"/>
      <c r="X280" s="43"/>
      <c r="Y280" s="43"/>
      <c r="Z280" s="37"/>
      <c r="AA280" s="43"/>
      <c r="AB280" s="43"/>
      <c r="AC280" s="43"/>
      <c r="AD280" s="43"/>
      <c r="AE280" s="43"/>
      <c r="AF280" s="43"/>
      <c r="AG280" s="43"/>
      <c r="AH280" s="43"/>
      <c r="AI280" s="43"/>
      <c r="AJ280" s="43"/>
      <c r="AK280" s="30"/>
    </row>
    <row r="281" spans="1:40" s="24" customFormat="1" x14ac:dyDescent="0.25">
      <c r="B281" s="43"/>
      <c r="C281" s="42"/>
      <c r="D281" s="42"/>
      <c r="E281" s="43"/>
      <c r="F281" s="43"/>
      <c r="G281" s="43"/>
      <c r="H281" s="43"/>
      <c r="I281" s="44"/>
      <c r="J281" s="44"/>
      <c r="K281" s="43"/>
      <c r="L281" s="43"/>
      <c r="M281" s="43"/>
      <c r="N281" s="57"/>
      <c r="O281" s="45"/>
      <c r="P281" s="45"/>
      <c r="Q281" s="46"/>
      <c r="R281" s="47"/>
      <c r="S281" s="47"/>
      <c r="T281" s="47"/>
      <c r="U281" s="37"/>
      <c r="V281" s="37"/>
      <c r="W281" s="37"/>
      <c r="X281" s="43"/>
      <c r="Y281" s="43"/>
      <c r="Z281" s="37"/>
      <c r="AA281" s="43"/>
      <c r="AB281" s="43"/>
      <c r="AC281" s="43"/>
      <c r="AD281" s="43"/>
      <c r="AE281" s="43"/>
      <c r="AF281" s="43"/>
      <c r="AG281" s="43"/>
      <c r="AH281" s="43"/>
      <c r="AI281" s="43"/>
      <c r="AJ281" s="43"/>
      <c r="AK281" s="30"/>
    </row>
    <row r="282" spans="1:40" s="24" customFormat="1" x14ac:dyDescent="0.25">
      <c r="B282" s="43"/>
      <c r="C282" s="42"/>
      <c r="D282" s="42"/>
      <c r="E282" s="43"/>
      <c r="F282" s="43"/>
      <c r="G282" s="43"/>
      <c r="H282" s="43"/>
      <c r="I282" s="44"/>
      <c r="J282" s="44"/>
      <c r="K282" s="43"/>
      <c r="L282" s="43"/>
      <c r="M282" s="43"/>
      <c r="N282" s="54"/>
      <c r="O282" s="45"/>
      <c r="P282" s="45"/>
      <c r="Q282" s="46"/>
      <c r="R282" s="47"/>
      <c r="S282" s="47"/>
      <c r="T282" s="47"/>
      <c r="U282" s="37"/>
      <c r="V282" s="37"/>
      <c r="W282" s="37"/>
      <c r="X282" s="43"/>
      <c r="Y282" s="43"/>
      <c r="Z282" s="37"/>
      <c r="AA282" s="43"/>
      <c r="AB282" s="43"/>
      <c r="AC282" s="43"/>
      <c r="AD282" s="43"/>
      <c r="AE282" s="43"/>
      <c r="AF282" s="43"/>
      <c r="AG282" s="43"/>
      <c r="AH282" s="43"/>
      <c r="AI282" s="43"/>
      <c r="AJ282" s="43"/>
      <c r="AK282" s="30"/>
    </row>
    <row r="283" spans="1:40" s="24" customFormat="1" x14ac:dyDescent="0.25">
      <c r="B283" s="43"/>
      <c r="C283" s="42"/>
      <c r="D283" s="42"/>
      <c r="E283" s="43"/>
      <c r="F283" s="43"/>
      <c r="G283" s="43"/>
      <c r="H283" s="43"/>
      <c r="I283" s="44"/>
      <c r="J283" s="44"/>
      <c r="K283" s="43"/>
      <c r="L283" s="43"/>
      <c r="M283" s="43"/>
      <c r="N283" s="57"/>
      <c r="O283" s="45"/>
      <c r="P283" s="45"/>
      <c r="Q283" s="46"/>
      <c r="R283" s="47"/>
      <c r="S283" s="47"/>
      <c r="T283" s="47"/>
      <c r="U283" s="37"/>
      <c r="V283" s="37"/>
      <c r="W283" s="37"/>
      <c r="X283" s="43"/>
      <c r="Y283" s="43"/>
      <c r="Z283" s="37"/>
      <c r="AA283" s="43"/>
      <c r="AB283" s="43"/>
      <c r="AC283" s="43"/>
      <c r="AD283" s="43"/>
      <c r="AE283" s="43"/>
      <c r="AF283" s="43"/>
      <c r="AG283" s="43"/>
      <c r="AH283" s="43"/>
      <c r="AI283" s="43"/>
      <c r="AJ283" s="43"/>
      <c r="AK283" s="30"/>
    </row>
    <row r="284" spans="1:40" s="24" customFormat="1" x14ac:dyDescent="0.25">
      <c r="A284" s="59"/>
      <c r="B284" s="25"/>
      <c r="C284" s="26"/>
      <c r="D284" s="26"/>
      <c r="E284" s="25"/>
      <c r="F284" s="25"/>
      <c r="G284" s="25"/>
      <c r="H284" s="25"/>
      <c r="I284" s="27"/>
      <c r="J284" s="27"/>
      <c r="K284" s="25"/>
      <c r="L284" s="25"/>
      <c r="M284" s="25"/>
      <c r="N284" s="57"/>
      <c r="O284" s="45"/>
      <c r="P284" s="28"/>
      <c r="Q284" s="29"/>
      <c r="R284" s="30"/>
      <c r="S284" s="30"/>
      <c r="T284" s="30"/>
      <c r="U284" s="31"/>
      <c r="V284" s="31"/>
      <c r="W284" s="31"/>
      <c r="X284" s="25"/>
      <c r="Y284" s="25"/>
      <c r="Z284" s="31"/>
      <c r="AA284" s="25"/>
      <c r="AB284" s="25"/>
      <c r="AC284" s="25"/>
      <c r="AD284" s="25"/>
      <c r="AE284" s="25"/>
      <c r="AF284" s="25"/>
      <c r="AG284" s="25"/>
      <c r="AH284" s="25"/>
      <c r="AI284" s="25"/>
      <c r="AJ284" s="25"/>
      <c r="AK284" s="30"/>
      <c r="AN284" s="59"/>
    </row>
    <row r="285" spans="1:40" s="24" customFormat="1" x14ac:dyDescent="0.25">
      <c r="A285" s="59"/>
      <c r="B285" s="25"/>
      <c r="C285" s="26"/>
      <c r="D285" s="26"/>
      <c r="E285" s="25"/>
      <c r="F285" s="25"/>
      <c r="G285" s="25"/>
      <c r="H285" s="25"/>
      <c r="I285" s="27"/>
      <c r="J285" s="27"/>
      <c r="K285" s="25"/>
      <c r="L285" s="25"/>
      <c r="M285" s="25"/>
      <c r="N285" s="54"/>
      <c r="O285" s="45"/>
      <c r="P285" s="28"/>
      <c r="Q285" s="29"/>
      <c r="R285" s="30"/>
      <c r="S285" s="30"/>
      <c r="T285" s="30"/>
      <c r="U285" s="31"/>
      <c r="V285" s="31"/>
      <c r="W285" s="31"/>
      <c r="X285" s="25"/>
      <c r="Y285" s="25"/>
      <c r="Z285" s="31"/>
      <c r="AA285" s="25"/>
      <c r="AB285" s="25"/>
      <c r="AC285" s="25"/>
      <c r="AD285" s="25"/>
      <c r="AE285" s="25"/>
      <c r="AF285" s="25"/>
      <c r="AG285" s="25"/>
      <c r="AH285" s="25"/>
      <c r="AI285" s="25"/>
      <c r="AJ285" s="25"/>
      <c r="AK285" s="30"/>
      <c r="AN285" s="59"/>
    </row>
    <row r="286" spans="1:40" s="24" customFormat="1" x14ac:dyDescent="0.25">
      <c r="A286" s="59"/>
      <c r="B286" s="25"/>
      <c r="C286" s="26"/>
      <c r="D286" s="26"/>
      <c r="E286" s="25"/>
      <c r="F286" s="25"/>
      <c r="G286" s="25"/>
      <c r="H286" s="25"/>
      <c r="I286" s="27"/>
      <c r="J286" s="27"/>
      <c r="K286" s="25"/>
      <c r="L286" s="25"/>
      <c r="M286" s="25"/>
      <c r="N286" s="54"/>
      <c r="O286" s="45"/>
      <c r="P286" s="28"/>
      <c r="Q286" s="29"/>
      <c r="R286" s="30"/>
      <c r="S286" s="30"/>
      <c r="T286" s="30"/>
      <c r="U286" s="31"/>
      <c r="V286" s="31"/>
      <c r="W286" s="31"/>
      <c r="X286" s="25"/>
      <c r="Y286" s="25"/>
      <c r="Z286" s="31"/>
      <c r="AA286" s="25"/>
      <c r="AB286" s="25"/>
      <c r="AC286" s="25"/>
      <c r="AD286" s="25"/>
      <c r="AE286" s="25"/>
      <c r="AF286" s="25"/>
      <c r="AG286" s="25"/>
      <c r="AH286" s="25"/>
      <c r="AI286" s="25"/>
      <c r="AJ286" s="25"/>
      <c r="AK286" s="30"/>
      <c r="AN286" s="59"/>
    </row>
    <row r="287" spans="1:40" s="24" customFormat="1" x14ac:dyDescent="0.25">
      <c r="A287" s="59"/>
      <c r="B287" s="25"/>
      <c r="C287" s="26"/>
      <c r="D287" s="26"/>
      <c r="E287" s="25"/>
      <c r="F287" s="25"/>
      <c r="G287" s="25"/>
      <c r="H287" s="25"/>
      <c r="I287" s="27"/>
      <c r="J287" s="27"/>
      <c r="K287" s="25"/>
      <c r="L287" s="25"/>
      <c r="M287" s="25"/>
      <c r="N287" s="57"/>
      <c r="O287" s="45"/>
      <c r="P287" s="28"/>
      <c r="Q287" s="29"/>
      <c r="R287" s="30"/>
      <c r="S287" s="30"/>
      <c r="T287" s="30"/>
      <c r="U287" s="31"/>
      <c r="V287" s="31"/>
      <c r="W287" s="31"/>
      <c r="X287" s="25"/>
      <c r="Y287" s="25"/>
      <c r="Z287" s="31"/>
      <c r="AA287" s="25"/>
      <c r="AB287" s="25"/>
      <c r="AC287" s="25"/>
      <c r="AD287" s="25"/>
      <c r="AE287" s="25"/>
      <c r="AF287" s="25"/>
      <c r="AG287" s="25"/>
      <c r="AH287" s="25"/>
      <c r="AI287" s="25"/>
      <c r="AJ287" s="25"/>
      <c r="AK287" s="30"/>
      <c r="AN287" s="59"/>
    </row>
    <row r="288" spans="1:40" s="24" customFormat="1" x14ac:dyDescent="0.25">
      <c r="A288" s="59"/>
      <c r="B288" s="25"/>
      <c r="C288" s="26"/>
      <c r="D288" s="26"/>
      <c r="E288" s="25"/>
      <c r="F288" s="25"/>
      <c r="G288" s="25"/>
      <c r="H288" s="25"/>
      <c r="I288" s="27"/>
      <c r="J288" s="27"/>
      <c r="K288" s="25"/>
      <c r="L288" s="25"/>
      <c r="M288" s="25"/>
      <c r="N288" s="57"/>
      <c r="O288" s="45"/>
      <c r="P288" s="28"/>
      <c r="Q288" s="29"/>
      <c r="R288" s="30"/>
      <c r="S288" s="30"/>
      <c r="T288" s="30"/>
      <c r="U288" s="31"/>
      <c r="V288" s="31"/>
      <c r="W288" s="31"/>
      <c r="X288" s="25"/>
      <c r="Y288" s="25"/>
      <c r="Z288" s="31"/>
      <c r="AA288" s="25"/>
      <c r="AB288" s="25"/>
      <c r="AC288" s="25"/>
      <c r="AD288" s="25"/>
      <c r="AE288" s="25"/>
      <c r="AF288" s="25"/>
      <c r="AG288" s="25"/>
      <c r="AH288" s="25"/>
      <c r="AI288" s="25"/>
      <c r="AJ288" s="25"/>
      <c r="AK288" s="30"/>
      <c r="AN288" s="59"/>
    </row>
    <row r="289" spans="1:40" s="24" customFormat="1" x14ac:dyDescent="0.25">
      <c r="A289" s="59"/>
      <c r="B289" s="25"/>
      <c r="C289" s="26"/>
      <c r="D289" s="26"/>
      <c r="E289" s="25"/>
      <c r="F289" s="25"/>
      <c r="G289" s="25"/>
      <c r="H289" s="25"/>
      <c r="I289" s="27"/>
      <c r="J289" s="27"/>
      <c r="K289" s="25"/>
      <c r="L289" s="25"/>
      <c r="M289" s="25"/>
      <c r="N289" s="43"/>
      <c r="O289" s="45"/>
      <c r="P289" s="28"/>
      <c r="Q289" s="29"/>
      <c r="R289" s="30"/>
      <c r="S289" s="30"/>
      <c r="T289" s="30"/>
      <c r="U289" s="31"/>
      <c r="V289" s="31"/>
      <c r="W289" s="31"/>
      <c r="X289" s="25"/>
      <c r="Y289" s="25"/>
      <c r="Z289" s="31"/>
      <c r="AA289" s="25"/>
      <c r="AB289" s="25"/>
      <c r="AC289" s="25"/>
      <c r="AD289" s="25"/>
      <c r="AE289" s="25"/>
      <c r="AF289" s="25"/>
      <c r="AG289" s="25"/>
      <c r="AH289" s="25"/>
      <c r="AI289" s="25"/>
      <c r="AJ289" s="25"/>
      <c r="AK289" s="30"/>
      <c r="AN289" s="59"/>
    </row>
    <row r="290" spans="1:40" s="24" customFormat="1" x14ac:dyDescent="0.25">
      <c r="A290" s="59"/>
      <c r="B290" s="25"/>
      <c r="C290" s="26"/>
      <c r="D290" s="26"/>
      <c r="E290" s="25"/>
      <c r="F290" s="25"/>
      <c r="G290" s="25"/>
      <c r="H290" s="25"/>
      <c r="I290" s="27"/>
      <c r="J290" s="27"/>
      <c r="K290" s="25"/>
      <c r="L290" s="25"/>
      <c r="M290" s="25"/>
      <c r="N290" s="43"/>
      <c r="O290" s="45"/>
      <c r="P290" s="28"/>
      <c r="Q290" s="29"/>
      <c r="R290" s="30"/>
      <c r="S290" s="30"/>
      <c r="T290" s="30"/>
      <c r="U290" s="31"/>
      <c r="V290" s="31"/>
      <c r="W290" s="31"/>
      <c r="X290" s="25"/>
      <c r="Y290" s="25"/>
      <c r="Z290" s="31"/>
      <c r="AA290" s="25"/>
      <c r="AB290" s="25"/>
      <c r="AC290" s="25"/>
      <c r="AD290" s="25"/>
      <c r="AE290" s="25"/>
      <c r="AF290" s="25"/>
      <c r="AG290" s="25"/>
      <c r="AH290" s="25"/>
      <c r="AI290" s="25"/>
      <c r="AJ290" s="25"/>
      <c r="AK290" s="30"/>
      <c r="AN290" s="59"/>
    </row>
  </sheetData>
  <mergeCells count="57">
    <mergeCell ref="B109:B111"/>
    <mergeCell ref="AJ109:AJ111"/>
    <mergeCell ref="AA110:AC110"/>
    <mergeCell ref="AD110:AF110"/>
    <mergeCell ref="X110:Z110"/>
    <mergeCell ref="X109:AF109"/>
    <mergeCell ref="AG109:AG111"/>
    <mergeCell ref="AH109:AH111"/>
    <mergeCell ref="AI109:AI111"/>
    <mergeCell ref="G109:G111"/>
    <mergeCell ref="I109:W109"/>
    <mergeCell ref="Q110:Q111"/>
    <mergeCell ref="R110:S110"/>
    <mergeCell ref="T110:T111"/>
    <mergeCell ref="U110:V110"/>
    <mergeCell ref="W110:W111"/>
    <mergeCell ref="O110:P110"/>
    <mergeCell ref="C109:C111"/>
    <mergeCell ref="E109:E111"/>
    <mergeCell ref="F109:F111"/>
    <mergeCell ref="I110:I111"/>
    <mergeCell ref="K110:K111"/>
    <mergeCell ref="L110:L111"/>
    <mergeCell ref="M110:M111"/>
    <mergeCell ref="N110:N111"/>
    <mergeCell ref="AD12:AF12"/>
    <mergeCell ref="B11:B13"/>
    <mergeCell ref="C11:C13"/>
    <mergeCell ref="E11:E13"/>
    <mergeCell ref="F11:F13"/>
    <mergeCell ref="G11:G13"/>
    <mergeCell ref="T12:T13"/>
    <mergeCell ref="U12:V12"/>
    <mergeCell ref="W12:W13"/>
    <mergeCell ref="X12:Z12"/>
    <mergeCell ref="AA12:AC12"/>
    <mergeCell ref="E10:R10"/>
    <mergeCell ref="AJ11:AJ13"/>
    <mergeCell ref="I12:I13"/>
    <mergeCell ref="J12:J13"/>
    <mergeCell ref="K12:K13"/>
    <mergeCell ref="L12:L13"/>
    <mergeCell ref="M12:M13"/>
    <mergeCell ref="N12:N13"/>
    <mergeCell ref="O12:P12"/>
    <mergeCell ref="Q12:Q13"/>
    <mergeCell ref="R12:S12"/>
    <mergeCell ref="I11:W11"/>
    <mergeCell ref="X11:AF11"/>
    <mergeCell ref="AG11:AG13"/>
    <mergeCell ref="AH11:AH13"/>
    <mergeCell ref="AI11:AI13"/>
    <mergeCell ref="J3:Q3"/>
    <mergeCell ref="J4:O4"/>
    <mergeCell ref="E7:Q7"/>
    <mergeCell ref="C8:V8"/>
    <mergeCell ref="C9:S9"/>
  </mergeCells>
  <printOptions verticalCentered="1"/>
  <pageMargins left="0" right="0" top="0.35433070866141736" bottom="0.19685039370078741" header="0.31496062992125984" footer="0.31496062992125984"/>
  <pageSetup paperSize="9" scale="37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9</vt:i4>
      </vt:variant>
    </vt:vector>
  </HeadingPairs>
  <TitlesOfParts>
    <vt:vector size="12" baseType="lpstr">
      <vt:lpstr>РБ 01.09.2020 </vt:lpstr>
      <vt:lpstr>свод  01.09.2020 </vt:lpstr>
      <vt:lpstr>мб 01.09.2020</vt:lpstr>
      <vt:lpstr>'мб 01.09.2020'!Заголовки_для_печати</vt:lpstr>
      <vt:lpstr>'РБ 01.09.2020 '!Заголовки_для_печати</vt:lpstr>
      <vt:lpstr>'свод  01.09.2020 '!Заголовки_для_печати</vt:lpstr>
      <vt:lpstr>'мб 01.09.2020'!Область_печати</vt:lpstr>
      <vt:lpstr>'РБ 01.09.2020 '!Область_печати</vt:lpstr>
      <vt:lpstr>'свод  01.09.2020 '!Область_печати</vt:lpstr>
      <vt:lpstr>'мб 01.09.2020'!Разряд</vt:lpstr>
      <vt:lpstr>'РБ 01.09.2020 '!Разряд</vt:lpstr>
      <vt:lpstr>'свод  01.09.2020 '!Разряд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</dc:creator>
  <cp:lastModifiedBy>Zver</cp:lastModifiedBy>
  <cp:lastPrinted>2020-09-30T08:48:27Z</cp:lastPrinted>
  <dcterms:created xsi:type="dcterms:W3CDTF">1999-04-20T11:07:22Z</dcterms:created>
  <dcterms:modified xsi:type="dcterms:W3CDTF">2021-02-12T06:33:25Z</dcterms:modified>
</cp:coreProperties>
</file>